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РОГРАММЫ\ДОРОГИ (транспорт) до 2030 года!!!!\2024 год\Дороги - июль 2024\"/>
    </mc:Choice>
  </mc:AlternateContent>
  <xr:revisionPtr revIDLastSave="0" documentId="13_ncr:1_{2F95DF15-001E-4A8F-B0D6-3FDD8E9DA785}" xr6:coauthVersionLast="4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 2" sheetId="2" r:id="rId1"/>
    <sheet name="ПРИЛОЖ 3" sheetId="1" r:id="rId2"/>
  </sheets>
  <definedNames>
    <definedName name="_xlnm._FilterDatabase" localSheetId="0" hidden="1">'ПРИЛОЖ 2'!$A$4:$X$73</definedName>
    <definedName name="_xlnm._FilterDatabase" localSheetId="1" hidden="1">'ПРИЛОЖ 3'!$A$7:$T$277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2'!$A$1:$X$77</definedName>
    <definedName name="_xlnm.Print_Area" localSheetId="1">'ПРИЛОЖ 3'!$A$1:$T$277</definedName>
  </definedNames>
  <calcPr calcId="181029"/>
</workbook>
</file>

<file path=xl/calcChain.xml><?xml version="1.0" encoding="utf-8"?>
<calcChain xmlns="http://schemas.openxmlformats.org/spreadsheetml/2006/main">
  <c r="O219" i="1" l="1"/>
  <c r="P219" i="1"/>
  <c r="P16" i="1" s="1"/>
  <c r="N219" i="1"/>
  <c r="P214" i="1"/>
  <c r="O214" i="1"/>
  <c r="N214" i="1"/>
  <c r="O16" i="1"/>
  <c r="T15" i="1"/>
  <c r="Q15" i="1"/>
  <c r="R15" i="1"/>
  <c r="S15" i="1"/>
  <c r="P15" i="1"/>
  <c r="O15" i="1"/>
  <c r="T16" i="1"/>
  <c r="S16" i="1"/>
  <c r="R16" i="1"/>
  <c r="Q16" i="1"/>
  <c r="N15" i="1"/>
  <c r="R50" i="2"/>
  <c r="S50" i="2"/>
  <c r="T50" i="2"/>
  <c r="M142" i="1"/>
  <c r="N142" i="1"/>
  <c r="N139" i="1" s="1"/>
  <c r="O142" i="1"/>
  <c r="O139" i="1" s="1"/>
  <c r="P142" i="1"/>
  <c r="P139" i="1" s="1"/>
  <c r="Q142" i="1"/>
  <c r="R142" i="1"/>
  <c r="R139" i="1" s="1"/>
  <c r="S142" i="1"/>
  <c r="T142" i="1"/>
  <c r="L142" i="1"/>
  <c r="L139" i="1" s="1"/>
  <c r="M139" i="1"/>
  <c r="Q139" i="1"/>
  <c r="D143" i="1"/>
  <c r="T139" i="1"/>
  <c r="K142" i="1"/>
  <c r="K139" i="1" s="1"/>
  <c r="G142" i="1"/>
  <c r="D141" i="1"/>
  <c r="D140" i="1"/>
  <c r="S139" i="1"/>
  <c r="J139" i="1"/>
  <c r="I139" i="1"/>
  <c r="H139" i="1"/>
  <c r="F139" i="1"/>
  <c r="E139" i="1"/>
  <c r="S17" i="2"/>
  <c r="T17" i="2"/>
  <c r="W17" i="2"/>
  <c r="X17" i="2"/>
  <c r="R17" i="2"/>
  <c r="H42" i="2"/>
  <c r="D220" i="1"/>
  <c r="T219" i="1"/>
  <c r="S219" i="1"/>
  <c r="S216" i="1" s="1"/>
  <c r="R219" i="1"/>
  <c r="R216" i="1" s="1"/>
  <c r="Q219" i="1"/>
  <c r="P216" i="1"/>
  <c r="O216" i="1"/>
  <c r="L219" i="1"/>
  <c r="L216" i="1" s="1"/>
  <c r="K219" i="1"/>
  <c r="J216" i="1"/>
  <c r="I219" i="1"/>
  <c r="H219" i="1"/>
  <c r="H216" i="1" s="1"/>
  <c r="G219" i="1"/>
  <c r="D218" i="1"/>
  <c r="D217" i="1"/>
  <c r="T216" i="1"/>
  <c r="Q216" i="1"/>
  <c r="N216" i="1"/>
  <c r="M216" i="1"/>
  <c r="K216" i="1"/>
  <c r="G216" i="1"/>
  <c r="F216" i="1"/>
  <c r="E216" i="1"/>
  <c r="D215" i="1"/>
  <c r="T214" i="1"/>
  <c r="T211" i="1" s="1"/>
  <c r="T210" i="1" s="1"/>
  <c r="S214" i="1"/>
  <c r="S211" i="1" s="1"/>
  <c r="R214" i="1"/>
  <c r="R211" i="1" s="1"/>
  <c r="Q214" i="1"/>
  <c r="P211" i="1"/>
  <c r="O211" i="1"/>
  <c r="N211" i="1"/>
  <c r="N210" i="1" s="1"/>
  <c r="L214" i="1"/>
  <c r="L211" i="1" s="1"/>
  <c r="K214" i="1"/>
  <c r="J214" i="1"/>
  <c r="I214" i="1"/>
  <c r="H214" i="1"/>
  <c r="G214" i="1"/>
  <c r="G211" i="1" s="1"/>
  <c r="G210" i="1" s="1"/>
  <c r="D213" i="1"/>
  <c r="D212" i="1"/>
  <c r="Q211" i="1"/>
  <c r="M211" i="1"/>
  <c r="M210" i="1" s="1"/>
  <c r="K211" i="1"/>
  <c r="J211" i="1"/>
  <c r="J210" i="1" s="1"/>
  <c r="H211" i="1"/>
  <c r="F211" i="1"/>
  <c r="F210" i="1" s="1"/>
  <c r="E211" i="1"/>
  <c r="E210" i="1" s="1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I56" i="2"/>
  <c r="H58" i="2"/>
  <c r="H57" i="2"/>
  <c r="H52" i="2"/>
  <c r="H53" i="2"/>
  <c r="H54" i="2"/>
  <c r="H55" i="2"/>
  <c r="H51" i="2"/>
  <c r="N167" i="1"/>
  <c r="O167" i="1"/>
  <c r="P167" i="1"/>
  <c r="P164" i="1" s="1"/>
  <c r="Q167" i="1"/>
  <c r="Q164" i="1" s="1"/>
  <c r="R167" i="1"/>
  <c r="S167" i="1"/>
  <c r="S164" i="1" s="1"/>
  <c r="T167" i="1"/>
  <c r="T164" i="1" s="1"/>
  <c r="M167" i="1"/>
  <c r="O182" i="1"/>
  <c r="O179" i="1" s="1"/>
  <c r="P182" i="1"/>
  <c r="P179" i="1" s="1"/>
  <c r="Q182" i="1"/>
  <c r="Q179" i="1" s="1"/>
  <c r="R182" i="1"/>
  <c r="R179" i="1" s="1"/>
  <c r="S182" i="1"/>
  <c r="S179" i="1" s="1"/>
  <c r="T182" i="1"/>
  <c r="T179" i="1" s="1"/>
  <c r="N182" i="1"/>
  <c r="N179" i="1" s="1"/>
  <c r="D183" i="1"/>
  <c r="M182" i="1"/>
  <c r="M179" i="1" s="1"/>
  <c r="G182" i="1"/>
  <c r="G179" i="1" s="1"/>
  <c r="D181" i="1"/>
  <c r="D180" i="1"/>
  <c r="L179" i="1"/>
  <c r="K179" i="1"/>
  <c r="J179" i="1"/>
  <c r="I179" i="1"/>
  <c r="H179" i="1"/>
  <c r="F179" i="1"/>
  <c r="E179" i="1"/>
  <c r="Q17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3" i="2"/>
  <c r="H44" i="2"/>
  <c r="H45" i="2"/>
  <c r="H46" i="2"/>
  <c r="H47" i="2"/>
  <c r="H48" i="2"/>
  <c r="H49" i="2"/>
  <c r="H18" i="2"/>
  <c r="N177" i="1"/>
  <c r="M177" i="1"/>
  <c r="N172" i="1"/>
  <c r="N169" i="1" s="1"/>
  <c r="O172" i="1"/>
  <c r="O169" i="1" s="1"/>
  <c r="P172" i="1"/>
  <c r="P169" i="1" s="1"/>
  <c r="Q172" i="1"/>
  <c r="Q169" i="1" s="1"/>
  <c r="R172" i="1"/>
  <c r="R169" i="1" s="1"/>
  <c r="S172" i="1"/>
  <c r="S169" i="1" s="1"/>
  <c r="T172" i="1"/>
  <c r="T169" i="1" s="1"/>
  <c r="M172" i="1"/>
  <c r="M169" i="1" s="1"/>
  <c r="M15" i="1"/>
  <c r="O177" i="1"/>
  <c r="P177" i="1"/>
  <c r="P174" i="1" s="1"/>
  <c r="D173" i="1"/>
  <c r="G172" i="1"/>
  <c r="G169" i="1" s="1"/>
  <c r="D171" i="1"/>
  <c r="D170" i="1"/>
  <c r="L169" i="1"/>
  <c r="K169" i="1"/>
  <c r="J169" i="1"/>
  <c r="I169" i="1"/>
  <c r="H169" i="1"/>
  <c r="F169" i="1"/>
  <c r="E169" i="1"/>
  <c r="Q157" i="1"/>
  <c r="Q154" i="1" s="1"/>
  <c r="R157" i="1"/>
  <c r="R154" i="1" s="1"/>
  <c r="S157" i="1"/>
  <c r="S154" i="1" s="1"/>
  <c r="T157" i="1"/>
  <c r="T154" i="1" s="1"/>
  <c r="N157" i="1"/>
  <c r="N154" i="1" s="1"/>
  <c r="O157" i="1"/>
  <c r="P157" i="1"/>
  <c r="P154" i="1" s="1"/>
  <c r="M157" i="1"/>
  <c r="M154" i="1" s="1"/>
  <c r="N72" i="1"/>
  <c r="N69" i="1" s="1"/>
  <c r="M72" i="1"/>
  <c r="M69" i="1" s="1"/>
  <c r="D70" i="1"/>
  <c r="D71" i="1"/>
  <c r="D73" i="1"/>
  <c r="T69" i="1"/>
  <c r="S69" i="1"/>
  <c r="R69" i="1"/>
  <c r="Q69" i="1"/>
  <c r="P69" i="1"/>
  <c r="O69" i="1"/>
  <c r="L69" i="1"/>
  <c r="K69" i="1"/>
  <c r="J69" i="1"/>
  <c r="I69" i="1"/>
  <c r="H69" i="1"/>
  <c r="G69" i="1"/>
  <c r="F69" i="1"/>
  <c r="E69" i="1"/>
  <c r="M276" i="1"/>
  <c r="M22" i="1"/>
  <c r="M19" i="1" s="1"/>
  <c r="M37" i="1"/>
  <c r="V20" i="2"/>
  <c r="V17" i="2" s="1"/>
  <c r="U20" i="2"/>
  <c r="U17" i="2" s="1"/>
  <c r="N22" i="1"/>
  <c r="M27" i="1"/>
  <c r="M24" i="1" s="1"/>
  <c r="N27" i="1"/>
  <c r="N24" i="1" s="1"/>
  <c r="M32" i="1"/>
  <c r="M29" i="1" s="1"/>
  <c r="N32" i="1"/>
  <c r="N29" i="1" s="1"/>
  <c r="N37" i="1"/>
  <c r="N34" i="1" s="1"/>
  <c r="M39" i="1"/>
  <c r="N39" i="1"/>
  <c r="M44" i="1"/>
  <c r="N44" i="1"/>
  <c r="M52" i="1"/>
  <c r="M49" i="1" s="1"/>
  <c r="N52" i="1"/>
  <c r="N49" i="1" s="1"/>
  <c r="M54" i="1"/>
  <c r="N54" i="1"/>
  <c r="M59" i="1"/>
  <c r="N59" i="1"/>
  <c r="M65" i="1"/>
  <c r="M14" i="1" s="1"/>
  <c r="N65" i="1"/>
  <c r="N14" i="1" s="1"/>
  <c r="M67" i="1"/>
  <c r="N67" i="1"/>
  <c r="M74" i="1"/>
  <c r="N74" i="1"/>
  <c r="M82" i="1"/>
  <c r="N82" i="1"/>
  <c r="N79" i="1" s="1"/>
  <c r="M87" i="1"/>
  <c r="M84" i="1" s="1"/>
  <c r="N87" i="1"/>
  <c r="N84" i="1" s="1"/>
  <c r="M92" i="1"/>
  <c r="M89" i="1" s="1"/>
  <c r="N92" i="1"/>
  <c r="N89" i="1" s="1"/>
  <c r="M97" i="1"/>
  <c r="N97" i="1"/>
  <c r="N94" i="1" s="1"/>
  <c r="M102" i="1"/>
  <c r="M99" i="1" s="1"/>
  <c r="N102" i="1"/>
  <c r="M107" i="1"/>
  <c r="M104" i="1" s="1"/>
  <c r="N107" i="1"/>
  <c r="N104" i="1" s="1"/>
  <c r="M109" i="1"/>
  <c r="N112" i="1"/>
  <c r="N109" i="1" s="1"/>
  <c r="M114" i="1"/>
  <c r="M122" i="1"/>
  <c r="N122" i="1"/>
  <c r="N119" i="1" s="1"/>
  <c r="N124" i="1"/>
  <c r="M127" i="1"/>
  <c r="M124" i="1" s="1"/>
  <c r="M132" i="1"/>
  <c r="M129" i="1" s="1"/>
  <c r="N132" i="1"/>
  <c r="N129" i="1" s="1"/>
  <c r="M137" i="1"/>
  <c r="M134" i="1" s="1"/>
  <c r="N137" i="1"/>
  <c r="N134" i="1" s="1"/>
  <c r="M147" i="1"/>
  <c r="M144" i="1" s="1"/>
  <c r="N147" i="1"/>
  <c r="N144" i="1" s="1"/>
  <c r="M152" i="1"/>
  <c r="M149" i="1" s="1"/>
  <c r="N152" i="1"/>
  <c r="N149" i="1" s="1"/>
  <c r="H15" i="1"/>
  <c r="D20" i="1"/>
  <c r="D21" i="1"/>
  <c r="D23" i="1"/>
  <c r="D25" i="1"/>
  <c r="D26" i="1"/>
  <c r="D28" i="1"/>
  <c r="D30" i="1"/>
  <c r="D31" i="1"/>
  <c r="D33" i="1"/>
  <c r="D35" i="1"/>
  <c r="D36" i="1"/>
  <c r="D38" i="1"/>
  <c r="D40" i="1"/>
  <c r="D41" i="1"/>
  <c r="D42" i="1"/>
  <c r="D43" i="1"/>
  <c r="D45" i="1"/>
  <c r="D46" i="1"/>
  <c r="D47" i="1"/>
  <c r="D48" i="1"/>
  <c r="D50" i="1"/>
  <c r="D51" i="1"/>
  <c r="D53" i="1"/>
  <c r="D55" i="1"/>
  <c r="D56" i="1"/>
  <c r="D58" i="1"/>
  <c r="D60" i="1"/>
  <c r="D61" i="1"/>
  <c r="D63" i="1"/>
  <c r="D66" i="1"/>
  <c r="D68" i="1"/>
  <c r="D75" i="1"/>
  <c r="D76" i="1"/>
  <c r="D78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5" i="1"/>
  <c r="D146" i="1"/>
  <c r="D148" i="1"/>
  <c r="D150" i="1"/>
  <c r="D151" i="1"/>
  <c r="D153" i="1"/>
  <c r="D155" i="1"/>
  <c r="D156" i="1"/>
  <c r="D158" i="1"/>
  <c r="D160" i="1"/>
  <c r="D161" i="1"/>
  <c r="D163" i="1"/>
  <c r="D165" i="1"/>
  <c r="D166" i="1"/>
  <c r="D168" i="1"/>
  <c r="D175" i="1"/>
  <c r="D176" i="1"/>
  <c r="D178" i="1"/>
  <c r="D186" i="1"/>
  <c r="D187" i="1"/>
  <c r="D189" i="1"/>
  <c r="D191" i="1"/>
  <c r="D192" i="1"/>
  <c r="D194" i="1"/>
  <c r="D196" i="1"/>
  <c r="D197" i="1"/>
  <c r="D199" i="1"/>
  <c r="D201" i="1"/>
  <c r="D202" i="1"/>
  <c r="D204" i="1"/>
  <c r="D206" i="1"/>
  <c r="D207" i="1"/>
  <c r="D209" i="1"/>
  <c r="D228" i="1"/>
  <c r="D229" i="1"/>
  <c r="D231" i="1"/>
  <c r="D233" i="1"/>
  <c r="D234" i="1"/>
  <c r="D236" i="1"/>
  <c r="D238" i="1"/>
  <c r="D239" i="1"/>
  <c r="D240" i="1"/>
  <c r="D241" i="1"/>
  <c r="D243" i="1"/>
  <c r="D244" i="1"/>
  <c r="D246" i="1"/>
  <c r="D248" i="1"/>
  <c r="D249" i="1"/>
  <c r="D250" i="1"/>
  <c r="D251" i="1"/>
  <c r="D253" i="1"/>
  <c r="D254" i="1"/>
  <c r="D256" i="1"/>
  <c r="D264" i="1"/>
  <c r="D265" i="1"/>
  <c r="D267" i="1"/>
  <c r="D269" i="1"/>
  <c r="D270" i="1"/>
  <c r="D272" i="1"/>
  <c r="D274" i="1"/>
  <c r="D275" i="1"/>
  <c r="D277" i="1"/>
  <c r="D259" i="1"/>
  <c r="D260" i="1"/>
  <c r="D262" i="1"/>
  <c r="T273" i="1"/>
  <c r="S273" i="1"/>
  <c r="R273" i="1"/>
  <c r="Q273" i="1"/>
  <c r="P273" i="1"/>
  <c r="T271" i="1"/>
  <c r="S271" i="1"/>
  <c r="S268" i="1" s="1"/>
  <c r="R271" i="1"/>
  <c r="R268" i="1" s="1"/>
  <c r="Q271" i="1"/>
  <c r="Q268" i="1" s="1"/>
  <c r="P271" i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2" i="1"/>
  <c r="S252" i="1"/>
  <c r="R252" i="1"/>
  <c r="Q252" i="1"/>
  <c r="P252" i="1"/>
  <c r="T247" i="1"/>
  <c r="S247" i="1"/>
  <c r="R247" i="1"/>
  <c r="Q247" i="1"/>
  <c r="P247" i="1"/>
  <c r="T242" i="1"/>
  <c r="S242" i="1"/>
  <c r="R242" i="1"/>
  <c r="Q242" i="1"/>
  <c r="P242" i="1"/>
  <c r="T237" i="1"/>
  <c r="S237" i="1"/>
  <c r="R237" i="1"/>
  <c r="Q237" i="1"/>
  <c r="P237" i="1"/>
  <c r="T235" i="1"/>
  <c r="T232" i="1" s="1"/>
  <c r="S235" i="1"/>
  <c r="S232" i="1" s="1"/>
  <c r="R235" i="1"/>
  <c r="R232" i="1" s="1"/>
  <c r="Q235" i="1"/>
  <c r="Q232" i="1" s="1"/>
  <c r="P235" i="1"/>
  <c r="P232" i="1" s="1"/>
  <c r="T227" i="1"/>
  <c r="S227" i="1"/>
  <c r="R227" i="1"/>
  <c r="Q227" i="1"/>
  <c r="P227" i="1"/>
  <c r="T225" i="1"/>
  <c r="T12" i="1" s="1"/>
  <c r="S225" i="1"/>
  <c r="S12" i="1" s="1"/>
  <c r="R225" i="1"/>
  <c r="R12" i="1" s="1"/>
  <c r="Q225" i="1"/>
  <c r="Q12" i="1" s="1"/>
  <c r="P225" i="1"/>
  <c r="P12" i="1" s="1"/>
  <c r="T223" i="1"/>
  <c r="S223" i="1"/>
  <c r="R223" i="1"/>
  <c r="Q223" i="1"/>
  <c r="P223" i="1"/>
  <c r="T222" i="1"/>
  <c r="S222" i="1"/>
  <c r="R222" i="1"/>
  <c r="Q222" i="1"/>
  <c r="P222" i="1"/>
  <c r="T208" i="1"/>
  <c r="T205" i="1" s="1"/>
  <c r="S208" i="1"/>
  <c r="S205" i="1" s="1"/>
  <c r="R208" i="1"/>
  <c r="R205" i="1" s="1"/>
  <c r="Q208" i="1"/>
  <c r="Q205" i="1" s="1"/>
  <c r="P208" i="1"/>
  <c r="P205" i="1" s="1"/>
  <c r="T203" i="1"/>
  <c r="T200" i="1" s="1"/>
  <c r="S203" i="1"/>
  <c r="S200" i="1" s="1"/>
  <c r="R203" i="1"/>
  <c r="R200" i="1" s="1"/>
  <c r="Q203" i="1"/>
  <c r="Q200" i="1" s="1"/>
  <c r="P203" i="1"/>
  <c r="P200" i="1" s="1"/>
  <c r="T198" i="1"/>
  <c r="T195" i="1" s="1"/>
  <c r="S198" i="1"/>
  <c r="S195" i="1" s="1"/>
  <c r="R198" i="1"/>
  <c r="R195" i="1" s="1"/>
  <c r="Q198" i="1"/>
  <c r="Q195" i="1" s="1"/>
  <c r="P198" i="1"/>
  <c r="P195" i="1" s="1"/>
  <c r="T193" i="1"/>
  <c r="T190" i="1" s="1"/>
  <c r="S193" i="1"/>
  <c r="S190" i="1" s="1"/>
  <c r="R193" i="1"/>
  <c r="R190" i="1" s="1"/>
  <c r="Q193" i="1"/>
  <c r="Q190" i="1" s="1"/>
  <c r="P193" i="1"/>
  <c r="P190" i="1" s="1"/>
  <c r="T188" i="1"/>
  <c r="T185" i="1" s="1"/>
  <c r="S188" i="1"/>
  <c r="S185" i="1" s="1"/>
  <c r="R188" i="1"/>
  <c r="R185" i="1" s="1"/>
  <c r="Q188" i="1"/>
  <c r="Q185" i="1" s="1"/>
  <c r="P188" i="1"/>
  <c r="P185" i="1" s="1"/>
  <c r="T177" i="1"/>
  <c r="T174" i="1" s="1"/>
  <c r="S177" i="1"/>
  <c r="S174" i="1" s="1"/>
  <c r="R177" i="1"/>
  <c r="R174" i="1" s="1"/>
  <c r="Q177" i="1"/>
  <c r="Q174" i="1" s="1"/>
  <c r="R164" i="1"/>
  <c r="T162" i="1"/>
  <c r="T159" i="1" s="1"/>
  <c r="S162" i="1"/>
  <c r="S159" i="1" s="1"/>
  <c r="R162" i="1"/>
  <c r="R159" i="1" s="1"/>
  <c r="Q162" i="1"/>
  <c r="Q159" i="1" s="1"/>
  <c r="P162" i="1"/>
  <c r="P159" i="1" s="1"/>
  <c r="T152" i="1"/>
  <c r="T149" i="1" s="1"/>
  <c r="S152" i="1"/>
  <c r="S149" i="1" s="1"/>
  <c r="R152" i="1"/>
  <c r="R149" i="1" s="1"/>
  <c r="Q152" i="1"/>
  <c r="Q149" i="1" s="1"/>
  <c r="P152" i="1"/>
  <c r="P149" i="1" s="1"/>
  <c r="T147" i="1"/>
  <c r="T144" i="1" s="1"/>
  <c r="S147" i="1"/>
  <c r="S144" i="1" s="1"/>
  <c r="R147" i="1"/>
  <c r="R144" i="1" s="1"/>
  <c r="Q147" i="1"/>
  <c r="Q144" i="1" s="1"/>
  <c r="P147" i="1"/>
  <c r="P144" i="1" s="1"/>
  <c r="T137" i="1"/>
  <c r="T134" i="1" s="1"/>
  <c r="S137" i="1"/>
  <c r="S134" i="1" s="1"/>
  <c r="R137" i="1"/>
  <c r="R134" i="1" s="1"/>
  <c r="Q137" i="1"/>
  <c r="Q134" i="1" s="1"/>
  <c r="P137" i="1"/>
  <c r="P134" i="1" s="1"/>
  <c r="T132" i="1"/>
  <c r="T129" i="1" s="1"/>
  <c r="S132" i="1"/>
  <c r="S129" i="1" s="1"/>
  <c r="R132" i="1"/>
  <c r="R129" i="1" s="1"/>
  <c r="Q132" i="1"/>
  <c r="P132" i="1"/>
  <c r="P129" i="1" s="1"/>
  <c r="T124" i="1"/>
  <c r="S124" i="1"/>
  <c r="R124" i="1"/>
  <c r="Q124" i="1"/>
  <c r="P124" i="1"/>
  <c r="T122" i="1"/>
  <c r="T119" i="1" s="1"/>
  <c r="S122" i="1"/>
  <c r="S119" i="1" s="1"/>
  <c r="R122" i="1"/>
  <c r="R119" i="1" s="1"/>
  <c r="Q122" i="1"/>
  <c r="Q119" i="1" s="1"/>
  <c r="P122" i="1"/>
  <c r="P119" i="1" s="1"/>
  <c r="T112" i="1"/>
  <c r="T109" i="1" s="1"/>
  <c r="S112" i="1"/>
  <c r="S109" i="1" s="1"/>
  <c r="R112" i="1"/>
  <c r="R109" i="1" s="1"/>
  <c r="Q112" i="1"/>
  <c r="Q109" i="1" s="1"/>
  <c r="P112" i="1"/>
  <c r="P109" i="1" s="1"/>
  <c r="T107" i="1"/>
  <c r="T104" i="1" s="1"/>
  <c r="S107" i="1"/>
  <c r="S104" i="1" s="1"/>
  <c r="R107" i="1"/>
  <c r="R104" i="1" s="1"/>
  <c r="Q107" i="1"/>
  <c r="Q104" i="1" s="1"/>
  <c r="P107" i="1"/>
  <c r="P104" i="1" s="1"/>
  <c r="T102" i="1"/>
  <c r="T99" i="1" s="1"/>
  <c r="S102" i="1"/>
  <c r="S99" i="1" s="1"/>
  <c r="R102" i="1"/>
  <c r="R99" i="1" s="1"/>
  <c r="Q102" i="1"/>
  <c r="Q99" i="1" s="1"/>
  <c r="P102" i="1"/>
  <c r="P99" i="1" s="1"/>
  <c r="T97" i="1"/>
  <c r="T94" i="1" s="1"/>
  <c r="S97" i="1"/>
  <c r="S94" i="1" s="1"/>
  <c r="R97" i="1"/>
  <c r="R94" i="1" s="1"/>
  <c r="Q97" i="1"/>
  <c r="Q94" i="1" s="1"/>
  <c r="P97" i="1"/>
  <c r="P94" i="1" s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S84" i="1" s="1"/>
  <c r="R87" i="1"/>
  <c r="R84" i="1" s="1"/>
  <c r="Q87" i="1"/>
  <c r="Q84" i="1" s="1"/>
  <c r="P87" i="1"/>
  <c r="P84" i="1" s="1"/>
  <c r="T82" i="1"/>
  <c r="T79" i="1" s="1"/>
  <c r="S82" i="1"/>
  <c r="S79" i="1" s="1"/>
  <c r="R82" i="1"/>
  <c r="R79" i="1" s="1"/>
  <c r="Q82" i="1"/>
  <c r="Q79" i="1" s="1"/>
  <c r="P82" i="1"/>
  <c r="P79" i="1" s="1"/>
  <c r="T74" i="1"/>
  <c r="S74" i="1"/>
  <c r="R74" i="1"/>
  <c r="Q74" i="1"/>
  <c r="P74" i="1"/>
  <c r="T67" i="1"/>
  <c r="S67" i="1"/>
  <c r="R67" i="1"/>
  <c r="Q67" i="1"/>
  <c r="P67" i="1"/>
  <c r="T65" i="1"/>
  <c r="T14" i="1" s="1"/>
  <c r="S65" i="1"/>
  <c r="S14" i="1" s="1"/>
  <c r="R65" i="1"/>
  <c r="R14" i="1" s="1"/>
  <c r="Q65" i="1"/>
  <c r="Q14" i="1" s="1"/>
  <c r="P65" i="1"/>
  <c r="P14" i="1" s="1"/>
  <c r="T59" i="1"/>
  <c r="S59" i="1"/>
  <c r="R59" i="1"/>
  <c r="Q59" i="1"/>
  <c r="P59" i="1"/>
  <c r="T54" i="1"/>
  <c r="S54" i="1"/>
  <c r="R54" i="1"/>
  <c r="Q54" i="1"/>
  <c r="P54" i="1"/>
  <c r="T52" i="1"/>
  <c r="T49" i="1" s="1"/>
  <c r="S52" i="1"/>
  <c r="S49" i="1" s="1"/>
  <c r="R52" i="1"/>
  <c r="R49" i="1" s="1"/>
  <c r="Q52" i="1"/>
  <c r="Q49" i="1" s="1"/>
  <c r="P52" i="1"/>
  <c r="P49" i="1" s="1"/>
  <c r="T44" i="1"/>
  <c r="S44" i="1"/>
  <c r="R44" i="1"/>
  <c r="Q44" i="1"/>
  <c r="P44" i="1"/>
  <c r="T39" i="1"/>
  <c r="S39" i="1"/>
  <c r="R39" i="1"/>
  <c r="Q39" i="1"/>
  <c r="P39" i="1"/>
  <c r="T37" i="1"/>
  <c r="T34" i="1" s="1"/>
  <c r="S37" i="1"/>
  <c r="S34" i="1" s="1"/>
  <c r="R37" i="1"/>
  <c r="R34" i="1" s="1"/>
  <c r="Q37" i="1"/>
  <c r="Q34" i="1" s="1"/>
  <c r="P37" i="1"/>
  <c r="P34" i="1" s="1"/>
  <c r="T32" i="1"/>
  <c r="T29" i="1" s="1"/>
  <c r="S32" i="1"/>
  <c r="S29" i="1" s="1"/>
  <c r="R32" i="1"/>
  <c r="R29" i="1" s="1"/>
  <c r="P32" i="1"/>
  <c r="P29" i="1" s="1"/>
  <c r="T27" i="1"/>
  <c r="T24" i="1" s="1"/>
  <c r="S27" i="1"/>
  <c r="S24" i="1" s="1"/>
  <c r="R27" i="1"/>
  <c r="Q27" i="1"/>
  <c r="Q24" i="1" s="1"/>
  <c r="P27" i="1"/>
  <c r="P24" i="1" s="1"/>
  <c r="T22" i="1"/>
  <c r="S22" i="1"/>
  <c r="R22" i="1"/>
  <c r="Q22" i="1"/>
  <c r="P22" i="1"/>
  <c r="X67" i="2"/>
  <c r="W67" i="2"/>
  <c r="V67" i="2"/>
  <c r="U67" i="2"/>
  <c r="T67" i="2"/>
  <c r="X60" i="2"/>
  <c r="T117" i="1" s="1"/>
  <c r="T114" i="1" s="1"/>
  <c r="W60" i="2"/>
  <c r="V60" i="2"/>
  <c r="R117" i="1" s="1"/>
  <c r="R114" i="1" s="1"/>
  <c r="U60" i="2"/>
  <c r="Q117" i="1" s="1"/>
  <c r="Q114" i="1" s="1"/>
  <c r="T60" i="2"/>
  <c r="X50" i="2"/>
  <c r="W50" i="2"/>
  <c r="V50" i="2"/>
  <c r="U50" i="2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70" i="2"/>
  <c r="Q67" i="2" s="1"/>
  <c r="L167" i="1"/>
  <c r="N16" i="1" l="1"/>
  <c r="N11" i="1" s="1"/>
  <c r="P210" i="1"/>
  <c r="Q19" i="1"/>
  <c r="R19" i="1"/>
  <c r="S19" i="1"/>
  <c r="T19" i="1"/>
  <c r="X14" i="2"/>
  <c r="D142" i="1"/>
  <c r="G139" i="1"/>
  <c r="D139" i="1" s="1"/>
  <c r="H210" i="1"/>
  <c r="R210" i="1"/>
  <c r="K210" i="1"/>
  <c r="L210" i="1"/>
  <c r="S210" i="1"/>
  <c r="W14" i="2"/>
  <c r="T14" i="2"/>
  <c r="T7" i="2" s="1"/>
  <c r="T6" i="2" s="1"/>
  <c r="O210" i="1"/>
  <c r="U14" i="2"/>
  <c r="U7" i="2" s="1"/>
  <c r="U6" i="2" s="1"/>
  <c r="Q210" i="1"/>
  <c r="V14" i="2"/>
  <c r="V7" i="2" s="1"/>
  <c r="V6" i="2" s="1"/>
  <c r="H56" i="2"/>
  <c r="D214" i="1"/>
  <c r="X7" i="2"/>
  <c r="X6" i="2" s="1"/>
  <c r="Q32" i="1"/>
  <c r="D219" i="1"/>
  <c r="I216" i="1"/>
  <c r="D216" i="1" s="1"/>
  <c r="I211" i="1"/>
  <c r="I210" i="1" s="1"/>
  <c r="Q10" i="1"/>
  <c r="T10" i="1"/>
  <c r="D182" i="1"/>
  <c r="D179" i="1"/>
  <c r="Q9" i="1"/>
  <c r="S10" i="1"/>
  <c r="D172" i="1"/>
  <c r="V59" i="2"/>
  <c r="D169" i="1"/>
  <c r="Q11" i="2"/>
  <c r="U59" i="2"/>
  <c r="D72" i="1"/>
  <c r="W59" i="2"/>
  <c r="D69" i="1"/>
  <c r="P10" i="1"/>
  <c r="P224" i="1"/>
  <c r="P221" i="1" s="1"/>
  <c r="T224" i="1"/>
  <c r="T221" i="1" s="1"/>
  <c r="T59" i="2"/>
  <c r="R64" i="1"/>
  <c r="S117" i="1"/>
  <c r="P268" i="1"/>
  <c r="P257" i="1" s="1"/>
  <c r="W7" i="2"/>
  <c r="W6" i="2" s="1"/>
  <c r="X59" i="2"/>
  <c r="P64" i="1"/>
  <c r="P117" i="1"/>
  <c r="T64" i="1"/>
  <c r="T18" i="1" s="1"/>
  <c r="Q224" i="1"/>
  <c r="Q221" i="1" s="1"/>
  <c r="S224" i="1"/>
  <c r="S221" i="1" s="1"/>
  <c r="Q64" i="1"/>
  <c r="S226" i="1"/>
  <c r="T226" i="1"/>
  <c r="S64" i="1"/>
  <c r="P184" i="1"/>
  <c r="Q226" i="1"/>
  <c r="P226" i="1"/>
  <c r="S257" i="1"/>
  <c r="S9" i="1"/>
  <c r="T9" i="1"/>
  <c r="R10" i="1"/>
  <c r="P9" i="1"/>
  <c r="T184" i="1"/>
  <c r="R226" i="1"/>
  <c r="Q257" i="1"/>
  <c r="R184" i="1"/>
  <c r="Q184" i="1"/>
  <c r="M119" i="1"/>
  <c r="M94" i="1"/>
  <c r="M79" i="1"/>
  <c r="M34" i="1"/>
  <c r="N19" i="1"/>
  <c r="N18" i="1" s="1"/>
  <c r="N99" i="1"/>
  <c r="N64" i="1"/>
  <c r="M64" i="1"/>
  <c r="S184" i="1"/>
  <c r="R257" i="1"/>
  <c r="P19" i="1"/>
  <c r="R24" i="1"/>
  <c r="Q129" i="1"/>
  <c r="T268" i="1"/>
  <c r="T257" i="1" s="1"/>
  <c r="R224" i="1"/>
  <c r="R221" i="1" s="1"/>
  <c r="P114" i="1" l="1"/>
  <c r="Q29" i="1"/>
  <c r="D211" i="1"/>
  <c r="D210" i="1" s="1"/>
  <c r="P11" i="1"/>
  <c r="P8" i="1" s="1"/>
  <c r="Q18" i="1"/>
  <c r="R18" i="1"/>
  <c r="P18" i="1"/>
  <c r="Q11" i="1"/>
  <c r="Q8" i="1" s="1"/>
  <c r="S114" i="1"/>
  <c r="S18" i="1" s="1"/>
  <c r="Q13" i="1"/>
  <c r="T13" i="1"/>
  <c r="T11" i="1"/>
  <c r="T8" i="1" s="1"/>
  <c r="R11" i="1"/>
  <c r="R9" i="1"/>
  <c r="R13" i="1"/>
  <c r="O164" i="1"/>
  <c r="N164" i="1"/>
  <c r="M164" i="1"/>
  <c r="G167" i="1"/>
  <c r="L164" i="1"/>
  <c r="K164" i="1"/>
  <c r="J164" i="1"/>
  <c r="I164" i="1"/>
  <c r="H164" i="1"/>
  <c r="F164" i="1"/>
  <c r="E164" i="1"/>
  <c r="P13" i="1" l="1"/>
  <c r="R8" i="1"/>
  <c r="S11" i="1"/>
  <c r="S8" i="1" s="1"/>
  <c r="S13" i="1"/>
  <c r="G164" i="1"/>
  <c r="D164" i="1" s="1"/>
  <c r="D167" i="1"/>
  <c r="H66" i="2"/>
  <c r="H61" i="2"/>
  <c r="L15" i="1"/>
  <c r="L32" i="1" l="1"/>
  <c r="L174" i="1"/>
  <c r="O174" i="1"/>
  <c r="N174" i="1"/>
  <c r="G177" i="1"/>
  <c r="M174" i="1"/>
  <c r="K174" i="1"/>
  <c r="J174" i="1"/>
  <c r="I174" i="1"/>
  <c r="H174" i="1"/>
  <c r="F174" i="1"/>
  <c r="E174" i="1"/>
  <c r="P17" i="2"/>
  <c r="D177" i="1" l="1"/>
  <c r="G174" i="1"/>
  <c r="D174" i="1" s="1"/>
  <c r="O162" i="1"/>
  <c r="O159" i="1" s="1"/>
  <c r="N162" i="1"/>
  <c r="N159" i="1" s="1"/>
  <c r="M162" i="1"/>
  <c r="M159" i="1" s="1"/>
  <c r="M18" i="1" s="1"/>
  <c r="L162" i="1"/>
  <c r="L159" i="1" s="1"/>
  <c r="K159" i="1"/>
  <c r="G162" i="1"/>
  <c r="J159" i="1"/>
  <c r="I159" i="1"/>
  <c r="H159" i="1"/>
  <c r="F159" i="1"/>
  <c r="E159" i="1"/>
  <c r="E185" i="1"/>
  <c r="F185" i="1"/>
  <c r="O271" i="1"/>
  <c r="G159" i="1" l="1"/>
  <c r="D159" i="1" s="1"/>
  <c r="D162" i="1"/>
  <c r="O20" i="2"/>
  <c r="O17" i="2" l="1"/>
  <c r="H20" i="2"/>
  <c r="K22" i="1"/>
  <c r="L157" i="1" l="1"/>
  <c r="L154" i="1" s="1"/>
  <c r="K157" i="1"/>
  <c r="K154" i="1" s="1"/>
  <c r="O154" i="1"/>
  <c r="G157" i="1"/>
  <c r="J154" i="1"/>
  <c r="I154" i="1"/>
  <c r="H154" i="1"/>
  <c r="F154" i="1"/>
  <c r="E154" i="1"/>
  <c r="G154" i="1" l="1"/>
  <c r="D154" i="1" s="1"/>
  <c r="D157" i="1"/>
  <c r="K92" i="1"/>
  <c r="K89" i="1" s="1"/>
  <c r="K32" i="1"/>
  <c r="K29" i="1" s="1"/>
  <c r="O50" i="2"/>
  <c r="O14" i="2" s="1"/>
  <c r="K137" i="1"/>
  <c r="K134" i="1" s="1"/>
  <c r="O60" i="2"/>
  <c r="O67" i="2"/>
  <c r="E84" i="1"/>
  <c r="F84" i="1"/>
  <c r="G87" i="1"/>
  <c r="H87" i="1"/>
  <c r="H84" i="1" s="1"/>
  <c r="I87" i="1"/>
  <c r="I84" i="1" s="1"/>
  <c r="J87" i="1"/>
  <c r="J84" i="1" s="1"/>
  <c r="K87" i="1"/>
  <c r="K84" i="1" s="1"/>
  <c r="L87" i="1"/>
  <c r="L84" i="1" s="1"/>
  <c r="O87" i="1"/>
  <c r="O84" i="1" s="1"/>
  <c r="K152" i="1"/>
  <c r="G152" i="1"/>
  <c r="L152" i="1"/>
  <c r="L149" i="1" s="1"/>
  <c r="O152" i="1"/>
  <c r="O149" i="1" s="1"/>
  <c r="J149" i="1"/>
  <c r="I149" i="1"/>
  <c r="H149" i="1"/>
  <c r="F149" i="1"/>
  <c r="E149" i="1"/>
  <c r="L132" i="1"/>
  <c r="K132" i="1"/>
  <c r="K129" i="1" s="1"/>
  <c r="L97" i="1"/>
  <c r="L94" i="1" s="1"/>
  <c r="K97" i="1"/>
  <c r="K94" i="1" s="1"/>
  <c r="K147" i="1"/>
  <c r="G147" i="1"/>
  <c r="L147" i="1"/>
  <c r="L144" i="1" s="1"/>
  <c r="O147" i="1"/>
  <c r="O144" i="1" s="1"/>
  <c r="L137" i="1"/>
  <c r="L134" i="1" s="1"/>
  <c r="J144" i="1"/>
  <c r="I144" i="1"/>
  <c r="H144" i="1"/>
  <c r="F144" i="1"/>
  <c r="E144" i="1"/>
  <c r="O137" i="1"/>
  <c r="O134" i="1" s="1"/>
  <c r="G137" i="1"/>
  <c r="J134" i="1"/>
  <c r="I134" i="1"/>
  <c r="H134" i="1"/>
  <c r="F134" i="1"/>
  <c r="E134" i="1"/>
  <c r="K15" i="1"/>
  <c r="R14" i="2"/>
  <c r="S14" i="2"/>
  <c r="J15" i="1"/>
  <c r="J97" i="1"/>
  <c r="J94" i="1" s="1"/>
  <c r="N50" i="2"/>
  <c r="L50" i="2"/>
  <c r="H50" i="2"/>
  <c r="K188" i="1"/>
  <c r="K185" i="1" s="1"/>
  <c r="J188" i="1"/>
  <c r="J185" i="1" s="1"/>
  <c r="J193" i="1"/>
  <c r="J190" i="1" s="1"/>
  <c r="K203" i="1"/>
  <c r="K200" i="1" s="1"/>
  <c r="J203" i="1"/>
  <c r="J200" i="1" s="1"/>
  <c r="J208" i="1"/>
  <c r="J205" i="1" s="1"/>
  <c r="L92" i="1"/>
  <c r="L89" i="1" s="1"/>
  <c r="J92" i="1"/>
  <c r="J89" i="1" s="1"/>
  <c r="J112" i="1"/>
  <c r="J109" i="1" s="1"/>
  <c r="J198" i="1"/>
  <c r="J195" i="1" s="1"/>
  <c r="I188" i="1"/>
  <c r="I185" i="1" s="1"/>
  <c r="I193" i="1"/>
  <c r="I190" i="1" s="1"/>
  <c r="I198" i="1"/>
  <c r="I195" i="1" s="1"/>
  <c r="I203" i="1"/>
  <c r="I200" i="1" s="1"/>
  <c r="I208" i="1"/>
  <c r="I205" i="1" s="1"/>
  <c r="H188" i="1"/>
  <c r="H185" i="1" s="1"/>
  <c r="G188" i="1"/>
  <c r="K208" i="1"/>
  <c r="K205" i="1" s="1"/>
  <c r="K198" i="1"/>
  <c r="K195" i="1" s="1"/>
  <c r="O208" i="1"/>
  <c r="O205" i="1" s="1"/>
  <c r="N208" i="1"/>
  <c r="N205" i="1" s="1"/>
  <c r="M205" i="1"/>
  <c r="L208" i="1"/>
  <c r="L205" i="1" s="1"/>
  <c r="H208" i="1"/>
  <c r="H205" i="1" s="1"/>
  <c r="G208" i="1"/>
  <c r="F205" i="1"/>
  <c r="E205" i="1"/>
  <c r="Q50" i="2"/>
  <c r="Q14" i="2" s="1"/>
  <c r="P50" i="2"/>
  <c r="N11" i="2"/>
  <c r="E273" i="1"/>
  <c r="F273" i="1"/>
  <c r="J276" i="1"/>
  <c r="D276" i="1" s="1"/>
  <c r="O273" i="1"/>
  <c r="N273" i="1"/>
  <c r="M273" i="1"/>
  <c r="L273" i="1"/>
  <c r="K273" i="1"/>
  <c r="I273" i="1"/>
  <c r="H273" i="1"/>
  <c r="G273" i="1"/>
  <c r="N67" i="2"/>
  <c r="H71" i="2"/>
  <c r="K19" i="1"/>
  <c r="N17" i="2"/>
  <c r="N14" i="2" s="1"/>
  <c r="M67" i="2"/>
  <c r="L67" i="2"/>
  <c r="K67" i="2"/>
  <c r="J67" i="2"/>
  <c r="J271" i="1"/>
  <c r="J268" i="1" s="1"/>
  <c r="N60" i="2"/>
  <c r="J17" i="1"/>
  <c r="D17" i="1" s="1"/>
  <c r="K225" i="1"/>
  <c r="K12" i="1" s="1"/>
  <c r="L225" i="1"/>
  <c r="L12" i="1" s="1"/>
  <c r="M225" i="1"/>
  <c r="M12" i="1" s="1"/>
  <c r="N225" i="1"/>
  <c r="N12" i="1" s="1"/>
  <c r="O225" i="1"/>
  <c r="O12" i="1" s="1"/>
  <c r="K223" i="1"/>
  <c r="L223" i="1"/>
  <c r="M223" i="1"/>
  <c r="M10" i="1" s="1"/>
  <c r="N223" i="1"/>
  <c r="N10" i="1" s="1"/>
  <c r="O223" i="1"/>
  <c r="J223" i="1"/>
  <c r="J225" i="1"/>
  <c r="K222" i="1"/>
  <c r="L222" i="1"/>
  <c r="M222" i="1"/>
  <c r="M9" i="1" s="1"/>
  <c r="N222" i="1"/>
  <c r="N9" i="1" s="1"/>
  <c r="O222" i="1"/>
  <c r="J222" i="1"/>
  <c r="K82" i="1"/>
  <c r="K79" i="1" s="1"/>
  <c r="K27" i="1"/>
  <c r="J67" i="1"/>
  <c r="J255" i="1"/>
  <c r="J252" i="1" s="1"/>
  <c r="O203" i="1"/>
  <c r="O200" i="1" s="1"/>
  <c r="N203" i="1"/>
  <c r="N200" i="1" s="1"/>
  <c r="M203" i="1"/>
  <c r="M200" i="1" s="1"/>
  <c r="L203" i="1"/>
  <c r="L200" i="1" s="1"/>
  <c r="H203" i="1"/>
  <c r="H200" i="1" s="1"/>
  <c r="G203" i="1"/>
  <c r="F200" i="1"/>
  <c r="E200" i="1"/>
  <c r="O198" i="1"/>
  <c r="N198" i="1"/>
  <c r="N195" i="1" s="1"/>
  <c r="M198" i="1"/>
  <c r="M195" i="1" s="1"/>
  <c r="L198" i="1"/>
  <c r="L195" i="1" s="1"/>
  <c r="H198" i="1"/>
  <c r="H195" i="1" s="1"/>
  <c r="G198" i="1"/>
  <c r="F195" i="1"/>
  <c r="E195" i="1"/>
  <c r="J107" i="1"/>
  <c r="J104" i="1" s="1"/>
  <c r="M50" i="2"/>
  <c r="K50" i="2"/>
  <c r="J50" i="2"/>
  <c r="I50" i="2"/>
  <c r="O22" i="1"/>
  <c r="K117" i="1"/>
  <c r="K114" i="1" s="1"/>
  <c r="J117" i="1"/>
  <c r="J114" i="1" s="1"/>
  <c r="L242" i="1"/>
  <c r="L235" i="1"/>
  <c r="L232" i="1" s="1"/>
  <c r="K245" i="1"/>
  <c r="K242" i="1" s="1"/>
  <c r="J245" i="1"/>
  <c r="J242" i="1" s="1"/>
  <c r="L37" i="1"/>
  <c r="L34" i="1" s="1"/>
  <c r="K37" i="1"/>
  <c r="K34" i="1" s="1"/>
  <c r="J37" i="1"/>
  <c r="J34" i="1" s="1"/>
  <c r="J132" i="1"/>
  <c r="J129" i="1" s="1"/>
  <c r="J127" i="1"/>
  <c r="O132" i="1"/>
  <c r="O129" i="1" s="1"/>
  <c r="G132" i="1"/>
  <c r="I129" i="1"/>
  <c r="H129" i="1"/>
  <c r="F129" i="1"/>
  <c r="E129" i="1"/>
  <c r="O124" i="1"/>
  <c r="I124" i="1"/>
  <c r="H124" i="1"/>
  <c r="G124" i="1"/>
  <c r="F124" i="1"/>
  <c r="E124" i="1"/>
  <c r="L127" i="1"/>
  <c r="L124" i="1" s="1"/>
  <c r="M10" i="2"/>
  <c r="M11" i="2"/>
  <c r="M60" i="2"/>
  <c r="M17" i="2"/>
  <c r="I255" i="1"/>
  <c r="O252" i="1"/>
  <c r="N252" i="1"/>
  <c r="M252" i="1"/>
  <c r="L252" i="1"/>
  <c r="K252" i="1"/>
  <c r="K235" i="1"/>
  <c r="K232" i="1" s="1"/>
  <c r="H252" i="1"/>
  <c r="G252" i="1"/>
  <c r="F252" i="1"/>
  <c r="E252" i="1"/>
  <c r="J122" i="1"/>
  <c r="J119" i="1" s="1"/>
  <c r="I117" i="1"/>
  <c r="I114" i="1" s="1"/>
  <c r="I37" i="1"/>
  <c r="I34" i="1" s="1"/>
  <c r="L17" i="2"/>
  <c r="I17" i="2"/>
  <c r="I122" i="1"/>
  <c r="I119" i="1" s="1"/>
  <c r="K122" i="1"/>
  <c r="K119" i="1" s="1"/>
  <c r="G122" i="1"/>
  <c r="L122" i="1"/>
  <c r="L119" i="1" s="1"/>
  <c r="O122" i="1"/>
  <c r="O119" i="1" s="1"/>
  <c r="H119" i="1"/>
  <c r="F119" i="1"/>
  <c r="E119" i="1"/>
  <c r="I15" i="1"/>
  <c r="I10" i="1" s="1"/>
  <c r="I245" i="1"/>
  <c r="I242" i="1" s="1"/>
  <c r="H245" i="1"/>
  <c r="I97" i="1"/>
  <c r="I94" i="1" s="1"/>
  <c r="I107" i="1"/>
  <c r="I104" i="1" s="1"/>
  <c r="H114" i="1"/>
  <c r="F114" i="1"/>
  <c r="L117" i="1"/>
  <c r="L114" i="1" s="1"/>
  <c r="E114" i="1"/>
  <c r="L188" i="1"/>
  <c r="L185" i="1" s="1"/>
  <c r="L67" i="1"/>
  <c r="L82" i="1"/>
  <c r="L79" i="1" s="1"/>
  <c r="F112" i="1"/>
  <c r="F109" i="1" s="1"/>
  <c r="G112" i="1"/>
  <c r="H112" i="1"/>
  <c r="H109" i="1" s="1"/>
  <c r="I112" i="1"/>
  <c r="I109" i="1" s="1"/>
  <c r="K112" i="1"/>
  <c r="K109" i="1" s="1"/>
  <c r="E112" i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O39" i="1"/>
  <c r="L44" i="1"/>
  <c r="O44" i="1"/>
  <c r="L54" i="1"/>
  <c r="O54" i="1"/>
  <c r="L59" i="1"/>
  <c r="O59" i="1"/>
  <c r="L65" i="1"/>
  <c r="L14" i="1" s="1"/>
  <c r="O65" i="1"/>
  <c r="O14" i="1" s="1"/>
  <c r="L74" i="1"/>
  <c r="O74" i="1"/>
  <c r="L107" i="1"/>
  <c r="L104" i="1" s="1"/>
  <c r="O107" i="1"/>
  <c r="O104" i="1" s="1"/>
  <c r="L193" i="1"/>
  <c r="L190" i="1" s="1"/>
  <c r="M193" i="1"/>
  <c r="N193" i="1"/>
  <c r="O193" i="1"/>
  <c r="O190" i="1" s="1"/>
  <c r="L227" i="1"/>
  <c r="M227" i="1"/>
  <c r="N227" i="1"/>
  <c r="O227" i="1"/>
  <c r="L237" i="1"/>
  <c r="M237" i="1"/>
  <c r="N237" i="1"/>
  <c r="O237" i="1"/>
  <c r="N242" i="1"/>
  <c r="O242" i="1"/>
  <c r="L247" i="1"/>
  <c r="M247" i="1"/>
  <c r="N247" i="1"/>
  <c r="O247" i="1"/>
  <c r="L266" i="1"/>
  <c r="L261" i="1"/>
  <c r="L258" i="1" s="1"/>
  <c r="L271" i="1"/>
  <c r="L268" i="1" s="1"/>
  <c r="M266" i="1"/>
  <c r="M263" i="1" s="1"/>
  <c r="N266" i="1"/>
  <c r="N263" i="1" s="1"/>
  <c r="O266" i="1"/>
  <c r="O263" i="1" s="1"/>
  <c r="K271" i="1"/>
  <c r="K268" i="1" s="1"/>
  <c r="K266" i="1"/>
  <c r="K263" i="1" s="1"/>
  <c r="K261" i="1"/>
  <c r="K258" i="1" s="1"/>
  <c r="K247" i="1"/>
  <c r="K237" i="1"/>
  <c r="K227" i="1"/>
  <c r="K107" i="1"/>
  <c r="K104" i="1" s="1"/>
  <c r="K190" i="1"/>
  <c r="K102" i="1"/>
  <c r="K99" i="1" s="1"/>
  <c r="K74" i="1"/>
  <c r="K67" i="1"/>
  <c r="K65" i="1"/>
  <c r="K14" i="1" s="1"/>
  <c r="K59" i="1"/>
  <c r="K54" i="1"/>
  <c r="K52" i="1"/>
  <c r="K49" i="1" s="1"/>
  <c r="K44" i="1"/>
  <c r="K39" i="1"/>
  <c r="H107" i="1"/>
  <c r="H104" i="1" s="1"/>
  <c r="G107" i="1"/>
  <c r="F104" i="1"/>
  <c r="E104" i="1"/>
  <c r="H193" i="1"/>
  <c r="H190" i="1" s="1"/>
  <c r="G193" i="1"/>
  <c r="F190" i="1"/>
  <c r="F184" i="1" s="1"/>
  <c r="E190" i="1"/>
  <c r="H102" i="1"/>
  <c r="H99" i="1" s="1"/>
  <c r="J102" i="1"/>
  <c r="J99" i="1" s="1"/>
  <c r="G102" i="1"/>
  <c r="I99" i="1"/>
  <c r="F99" i="1"/>
  <c r="E99" i="1"/>
  <c r="H22" i="1"/>
  <c r="H19" i="1" s="1"/>
  <c r="O12" i="2"/>
  <c r="O11" i="2"/>
  <c r="P67" i="2"/>
  <c r="L102" i="1"/>
  <c r="L99" i="1" s="1"/>
  <c r="P10" i="2"/>
  <c r="P60" i="2"/>
  <c r="P11" i="2"/>
  <c r="L52" i="1"/>
  <c r="L49" i="1" s="1"/>
  <c r="P12" i="2"/>
  <c r="L29" i="1"/>
  <c r="N235" i="1"/>
  <c r="N232" i="1" s="1"/>
  <c r="M235" i="1"/>
  <c r="O97" i="1"/>
  <c r="O94" i="1" s="1"/>
  <c r="O27" i="1"/>
  <c r="O24" i="1" s="1"/>
  <c r="S12" i="2"/>
  <c r="Q12" i="2"/>
  <c r="R10" i="2"/>
  <c r="Q10" i="2"/>
  <c r="R11" i="2"/>
  <c r="M271" i="1"/>
  <c r="M268" i="1" s="1"/>
  <c r="M188" i="1"/>
  <c r="L112" i="1"/>
  <c r="L109" i="1" s="1"/>
  <c r="O52" i="1"/>
  <c r="O49" i="1" s="1"/>
  <c r="O32" i="1"/>
  <c r="P13" i="2"/>
  <c r="L22" i="1"/>
  <c r="H27" i="1"/>
  <c r="H32" i="1"/>
  <c r="H29" i="1" s="1"/>
  <c r="H52" i="1"/>
  <c r="H49" i="1" s="1"/>
  <c r="H62" i="1"/>
  <c r="H59" i="1" s="1"/>
  <c r="H77" i="1"/>
  <c r="H74" i="1" s="1"/>
  <c r="H37" i="1"/>
  <c r="H34" i="1" s="1"/>
  <c r="H82" i="1"/>
  <c r="H92" i="1"/>
  <c r="H89" i="1" s="1"/>
  <c r="H97" i="1"/>
  <c r="H94" i="1" s="1"/>
  <c r="J60" i="2"/>
  <c r="K60" i="2"/>
  <c r="G117" i="1" s="1"/>
  <c r="L60" i="2"/>
  <c r="I60" i="2"/>
  <c r="I225" i="1"/>
  <c r="H225" i="1"/>
  <c r="G225" i="1"/>
  <c r="F225" i="1"/>
  <c r="E225" i="1"/>
  <c r="I223" i="1"/>
  <c r="H223" i="1"/>
  <c r="G223" i="1"/>
  <c r="G235" i="1"/>
  <c r="G232" i="1" s="1"/>
  <c r="G266" i="1"/>
  <c r="F223" i="1"/>
  <c r="E223" i="1"/>
  <c r="I222" i="1"/>
  <c r="H222" i="1"/>
  <c r="G222" i="1"/>
  <c r="F222" i="1"/>
  <c r="E222" i="1"/>
  <c r="M261" i="1"/>
  <c r="M258" i="1" s="1"/>
  <c r="H68" i="2"/>
  <c r="Q60" i="2"/>
  <c r="O235" i="1"/>
  <c r="O232" i="1" s="1"/>
  <c r="O112" i="1"/>
  <c r="O109" i="1" s="1"/>
  <c r="R12" i="2"/>
  <c r="S10" i="2"/>
  <c r="N261" i="1"/>
  <c r="H62" i="2"/>
  <c r="H63" i="2"/>
  <c r="Q13" i="2"/>
  <c r="N188" i="1"/>
  <c r="N185" i="1" s="1"/>
  <c r="G97" i="1"/>
  <c r="F94" i="1"/>
  <c r="E94" i="1"/>
  <c r="O261" i="1"/>
  <c r="O258" i="1" s="1"/>
  <c r="H64" i="2"/>
  <c r="R60" i="2"/>
  <c r="N117" i="1" s="1"/>
  <c r="O82" i="1"/>
  <c r="O79" i="1" s="1"/>
  <c r="R13" i="2"/>
  <c r="O102" i="1"/>
  <c r="O99" i="1" s="1"/>
  <c r="G242" i="1"/>
  <c r="F242" i="1"/>
  <c r="E242" i="1"/>
  <c r="H69" i="2"/>
  <c r="O188" i="1"/>
  <c r="O185" i="1" s="1"/>
  <c r="S60" i="2"/>
  <c r="O117" i="1" s="1"/>
  <c r="O114" i="1" s="1"/>
  <c r="H65" i="2"/>
  <c r="O67" i="1"/>
  <c r="S13" i="2"/>
  <c r="L11" i="2"/>
  <c r="I271" i="1"/>
  <c r="I268" i="1" s="1"/>
  <c r="H271" i="1"/>
  <c r="J52" i="1"/>
  <c r="J49" i="1" s="1"/>
  <c r="I52" i="1"/>
  <c r="I49" i="1" s="1"/>
  <c r="G77" i="1"/>
  <c r="I92" i="1"/>
  <c r="I89" i="1" s="1"/>
  <c r="J82" i="1"/>
  <c r="J79" i="1" s="1"/>
  <c r="I82" i="1"/>
  <c r="I79" i="1" s="1"/>
  <c r="G92" i="1"/>
  <c r="F89" i="1"/>
  <c r="E89" i="1"/>
  <c r="G82" i="1"/>
  <c r="F79" i="1"/>
  <c r="E79" i="1"/>
  <c r="N12" i="2"/>
  <c r="M12" i="2"/>
  <c r="L12" i="2"/>
  <c r="J12" i="2"/>
  <c r="I12" i="2"/>
  <c r="J74" i="1"/>
  <c r="K17" i="2"/>
  <c r="F74" i="1"/>
  <c r="E74" i="1"/>
  <c r="G37" i="1"/>
  <c r="G34" i="1" s="1"/>
  <c r="I74" i="1"/>
  <c r="F37" i="1"/>
  <c r="E34" i="1"/>
  <c r="E39" i="1"/>
  <c r="F39" i="1"/>
  <c r="G39" i="1"/>
  <c r="H39" i="1"/>
  <c r="I39" i="1"/>
  <c r="J39" i="1"/>
  <c r="G62" i="1"/>
  <c r="G52" i="1"/>
  <c r="G49" i="1" s="1"/>
  <c r="K11" i="2"/>
  <c r="I67" i="2"/>
  <c r="F271" i="1"/>
  <c r="F268" i="1" s="1"/>
  <c r="E271" i="1"/>
  <c r="G268" i="1"/>
  <c r="F15" i="1"/>
  <c r="F230" i="1"/>
  <c r="D230" i="1" s="1"/>
  <c r="I67" i="1"/>
  <c r="G67" i="1"/>
  <c r="F67" i="1"/>
  <c r="J65" i="1"/>
  <c r="J14" i="1" s="1"/>
  <c r="I65" i="1"/>
  <c r="H65" i="1"/>
  <c r="H64" i="1" s="1"/>
  <c r="G65" i="1"/>
  <c r="J17" i="2"/>
  <c r="F12" i="1"/>
  <c r="F65" i="1"/>
  <c r="F22" i="1"/>
  <c r="F19" i="1" s="1"/>
  <c r="J10" i="2"/>
  <c r="F266" i="1"/>
  <c r="F263" i="1" s="1"/>
  <c r="E266" i="1"/>
  <c r="H266" i="1"/>
  <c r="H263" i="1" s="1"/>
  <c r="I266" i="1"/>
  <c r="J266" i="1"/>
  <c r="J263" i="1" s="1"/>
  <c r="F62" i="1"/>
  <c r="F59" i="1" s="1"/>
  <c r="F52" i="1"/>
  <c r="J261" i="1"/>
  <c r="J258" i="1" s="1"/>
  <c r="I261" i="1"/>
  <c r="I258" i="1" s="1"/>
  <c r="H261" i="1"/>
  <c r="H258" i="1" s="1"/>
  <c r="G258" i="1"/>
  <c r="F261" i="1"/>
  <c r="F258" i="1" s="1"/>
  <c r="E261" i="1"/>
  <c r="J235" i="1"/>
  <c r="J232" i="1" s="1"/>
  <c r="I235" i="1"/>
  <c r="H235" i="1"/>
  <c r="H232" i="1" s="1"/>
  <c r="F235" i="1"/>
  <c r="E235" i="1"/>
  <c r="E62" i="1"/>
  <c r="E57" i="1"/>
  <c r="E52" i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J247" i="1"/>
  <c r="I247" i="1"/>
  <c r="H247" i="1"/>
  <c r="G247" i="1"/>
  <c r="F247" i="1"/>
  <c r="E247" i="1"/>
  <c r="J237" i="1"/>
  <c r="I237" i="1"/>
  <c r="H237" i="1"/>
  <c r="G237" i="1"/>
  <c r="F237" i="1"/>
  <c r="E237" i="1"/>
  <c r="J227" i="1"/>
  <c r="I227" i="1"/>
  <c r="H227" i="1"/>
  <c r="G227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0" i="1"/>
  <c r="G15" i="1"/>
  <c r="G10" i="1" s="1"/>
  <c r="E15" i="1"/>
  <c r="E65" i="1"/>
  <c r="E64" i="1" s="1"/>
  <c r="E227" i="1"/>
  <c r="M14" i="2" l="1"/>
  <c r="L14" i="2"/>
  <c r="K14" i="2"/>
  <c r="K7" i="2" s="1"/>
  <c r="K6" i="2" s="1"/>
  <c r="P14" i="2"/>
  <c r="P7" i="2" s="1"/>
  <c r="P6" i="2" s="1"/>
  <c r="J14" i="2"/>
  <c r="J7" i="2" s="1"/>
  <c r="J6" i="2" s="1"/>
  <c r="D14" i="1"/>
  <c r="I14" i="2"/>
  <c r="N13" i="1"/>
  <c r="H17" i="2"/>
  <c r="O29" i="1"/>
  <c r="M16" i="1"/>
  <c r="M13" i="1" s="1"/>
  <c r="N114" i="1"/>
  <c r="M257" i="1"/>
  <c r="M185" i="1"/>
  <c r="D44" i="1"/>
  <c r="K9" i="1"/>
  <c r="D247" i="1"/>
  <c r="H12" i="2"/>
  <c r="D32" i="1"/>
  <c r="H60" i="2"/>
  <c r="D87" i="1"/>
  <c r="M232" i="1"/>
  <c r="M224" i="1"/>
  <c r="H13" i="2"/>
  <c r="D27" i="1"/>
  <c r="E59" i="1"/>
  <c r="D62" i="1"/>
  <c r="D261" i="1"/>
  <c r="N190" i="1"/>
  <c r="J124" i="1"/>
  <c r="G185" i="1"/>
  <c r="D188" i="1"/>
  <c r="G144" i="1"/>
  <c r="D147" i="1"/>
  <c r="G79" i="1"/>
  <c r="D82" i="1"/>
  <c r="D117" i="1"/>
  <c r="M190" i="1"/>
  <c r="G195" i="1"/>
  <c r="D198" i="1"/>
  <c r="E263" i="1"/>
  <c r="D266" i="1"/>
  <c r="E19" i="1"/>
  <c r="D22" i="1"/>
  <c r="G74" i="1"/>
  <c r="D74" i="1" s="1"/>
  <c r="D77" i="1"/>
  <c r="G104" i="1"/>
  <c r="D104" i="1" s="1"/>
  <c r="D107" i="1"/>
  <c r="H242" i="1"/>
  <c r="H226" i="1" s="1"/>
  <c r="D245" i="1"/>
  <c r="D137" i="1"/>
  <c r="G149" i="1"/>
  <c r="D152" i="1"/>
  <c r="G99" i="1"/>
  <c r="D99" i="1" s="1"/>
  <c r="D102" i="1"/>
  <c r="G119" i="1"/>
  <c r="D119" i="1" s="1"/>
  <c r="D122" i="1"/>
  <c r="I252" i="1"/>
  <c r="D252" i="1" s="1"/>
  <c r="D255" i="1"/>
  <c r="E232" i="1"/>
  <c r="E226" i="1" s="1"/>
  <c r="D235" i="1"/>
  <c r="G200" i="1"/>
  <c r="D200" i="1" s="1"/>
  <c r="D203" i="1"/>
  <c r="E54" i="1"/>
  <c r="D54" i="1" s="1"/>
  <c r="D57" i="1"/>
  <c r="E49" i="1"/>
  <c r="D52" i="1"/>
  <c r="D67" i="1"/>
  <c r="E268" i="1"/>
  <c r="G89" i="1"/>
  <c r="G94" i="1"/>
  <c r="D94" i="1" s="1"/>
  <c r="D97" i="1"/>
  <c r="G190" i="1"/>
  <c r="G184" i="1" s="1"/>
  <c r="D193" i="1"/>
  <c r="E109" i="1"/>
  <c r="D112" i="1"/>
  <c r="G129" i="1"/>
  <c r="D132" i="1"/>
  <c r="G205" i="1"/>
  <c r="D205" i="1" s="1"/>
  <c r="D208" i="1"/>
  <c r="Q7" i="2"/>
  <c r="D225" i="1"/>
  <c r="D223" i="1"/>
  <c r="D237" i="1"/>
  <c r="D39" i="1"/>
  <c r="D65" i="1"/>
  <c r="E10" i="1"/>
  <c r="D15" i="1"/>
  <c r="F9" i="1"/>
  <c r="D222" i="1"/>
  <c r="L16" i="1"/>
  <c r="L13" i="1" s="1"/>
  <c r="L7" i="2"/>
  <c r="L6" i="2" s="1"/>
  <c r="I7" i="2"/>
  <c r="I6" i="2" s="1"/>
  <c r="E24" i="1"/>
  <c r="J59" i="2"/>
  <c r="F64" i="1"/>
  <c r="E184" i="1"/>
  <c r="L184" i="1"/>
  <c r="J184" i="1"/>
  <c r="I184" i="1"/>
  <c r="K184" i="1"/>
  <c r="H184" i="1"/>
  <c r="F227" i="1"/>
  <c r="D227" i="1" s="1"/>
  <c r="K10" i="1"/>
  <c r="F10" i="1"/>
  <c r="Q59" i="2"/>
  <c r="J273" i="1"/>
  <c r="J257" i="1" s="1"/>
  <c r="G226" i="1"/>
  <c r="M7" i="2"/>
  <c r="M6" i="2" s="1"/>
  <c r="L59" i="2"/>
  <c r="J9" i="1"/>
  <c r="O268" i="1"/>
  <c r="O257" i="1" s="1"/>
  <c r="L9" i="1"/>
  <c r="R7" i="2"/>
  <c r="R6" i="2" s="1"/>
  <c r="M59" i="2"/>
  <c r="L19" i="1"/>
  <c r="S67" i="2"/>
  <c r="S59" i="2" s="1"/>
  <c r="O19" i="1"/>
  <c r="R67" i="2"/>
  <c r="R59" i="2" s="1"/>
  <c r="J64" i="1"/>
  <c r="K64" i="1"/>
  <c r="J10" i="1"/>
  <c r="E16" i="1"/>
  <c r="I224" i="1"/>
  <c r="I221" i="1" s="1"/>
  <c r="G224" i="1"/>
  <c r="G221" i="1" s="1"/>
  <c r="N7" i="2"/>
  <c r="N10" i="2"/>
  <c r="H10" i="2" s="1"/>
  <c r="N59" i="2"/>
  <c r="I16" i="1"/>
  <c r="F257" i="1"/>
  <c r="G263" i="1"/>
  <c r="G257" i="1" s="1"/>
  <c r="K59" i="2"/>
  <c r="G59" i="1"/>
  <c r="N271" i="1"/>
  <c r="D271" i="1" s="1"/>
  <c r="I64" i="1"/>
  <c r="I18" i="1" s="1"/>
  <c r="G64" i="1"/>
  <c r="K257" i="1"/>
  <c r="L64" i="1"/>
  <c r="G109" i="1"/>
  <c r="O195" i="1"/>
  <c r="O184" i="1" s="1"/>
  <c r="K127" i="1"/>
  <c r="K16" i="1" s="1"/>
  <c r="J16" i="1"/>
  <c r="N258" i="1"/>
  <c r="I59" i="2"/>
  <c r="H79" i="1"/>
  <c r="K24" i="1"/>
  <c r="J12" i="1"/>
  <c r="D12" i="1" s="1"/>
  <c r="I232" i="1"/>
  <c r="J224" i="1"/>
  <c r="J221" i="1" s="1"/>
  <c r="F49" i="1"/>
  <c r="L263" i="1"/>
  <c r="L257" i="1" s="1"/>
  <c r="L224" i="1"/>
  <c r="L221" i="1" s="1"/>
  <c r="N226" i="1"/>
  <c r="F24" i="1"/>
  <c r="F16" i="1"/>
  <c r="F13" i="1" s="1"/>
  <c r="F34" i="1"/>
  <c r="L129" i="1"/>
  <c r="M242" i="1"/>
  <c r="J226" i="1"/>
  <c r="O64" i="1"/>
  <c r="G114" i="1"/>
  <c r="K149" i="1"/>
  <c r="K224" i="1"/>
  <c r="K221" i="1" s="1"/>
  <c r="E224" i="1"/>
  <c r="E29" i="1"/>
  <c r="F224" i="1"/>
  <c r="F221" i="1" s="1"/>
  <c r="H268" i="1"/>
  <c r="H257" i="1" s="1"/>
  <c r="H224" i="1"/>
  <c r="H221" i="1" s="1"/>
  <c r="H24" i="1"/>
  <c r="H16" i="1"/>
  <c r="F232" i="1"/>
  <c r="G16" i="1"/>
  <c r="E258" i="1"/>
  <c r="I263" i="1"/>
  <c r="L226" i="1"/>
  <c r="L10" i="1"/>
  <c r="O92" i="1"/>
  <c r="G84" i="1"/>
  <c r="D84" i="1" s="1"/>
  <c r="O59" i="2"/>
  <c r="P59" i="2"/>
  <c r="K226" i="1"/>
  <c r="O226" i="1"/>
  <c r="O10" i="1"/>
  <c r="G134" i="1"/>
  <c r="D134" i="1" s="1"/>
  <c r="K144" i="1"/>
  <c r="D29" i="1" l="1"/>
  <c r="D19" i="1"/>
  <c r="M184" i="1"/>
  <c r="D185" i="1"/>
  <c r="D242" i="1"/>
  <c r="D114" i="1"/>
  <c r="D92" i="1"/>
  <c r="D190" i="1"/>
  <c r="I226" i="1"/>
  <c r="M226" i="1"/>
  <c r="D144" i="1"/>
  <c r="N184" i="1"/>
  <c r="D109" i="1"/>
  <c r="H67" i="2"/>
  <c r="H59" i="2" s="1"/>
  <c r="D258" i="1"/>
  <c r="D149" i="1"/>
  <c r="D129" i="1"/>
  <c r="D79" i="1"/>
  <c r="D59" i="1"/>
  <c r="D49" i="1"/>
  <c r="J18" i="1"/>
  <c r="Q6" i="2"/>
  <c r="M11" i="1"/>
  <c r="M8" i="1" s="1"/>
  <c r="D127" i="1"/>
  <c r="D232" i="1"/>
  <c r="D195" i="1"/>
  <c r="D263" i="1"/>
  <c r="D10" i="1"/>
  <c r="D64" i="1"/>
  <c r="E13" i="1"/>
  <c r="D273" i="1"/>
  <c r="D24" i="1"/>
  <c r="L18" i="1"/>
  <c r="I11" i="1"/>
  <c r="I8" i="1" s="1"/>
  <c r="N6" i="2"/>
  <c r="H18" i="1"/>
  <c r="S11" i="2"/>
  <c r="H11" i="2" s="1"/>
  <c r="O224" i="1"/>
  <c r="O221" i="1" s="1"/>
  <c r="I13" i="1"/>
  <c r="H70" i="2"/>
  <c r="K11" i="1"/>
  <c r="K8" i="1" s="1"/>
  <c r="M221" i="1"/>
  <c r="N268" i="1"/>
  <c r="D268" i="1" s="1"/>
  <c r="L11" i="1"/>
  <c r="L8" i="1" s="1"/>
  <c r="N224" i="1"/>
  <c r="G18" i="1"/>
  <c r="O37" i="1"/>
  <c r="H14" i="2"/>
  <c r="O89" i="1"/>
  <c r="H11" i="1"/>
  <c r="H8" i="1" s="1"/>
  <c r="H13" i="1"/>
  <c r="F11" i="1"/>
  <c r="F8" i="1" s="1"/>
  <c r="F18" i="1"/>
  <c r="E18" i="1"/>
  <c r="E221" i="1"/>
  <c r="E11" i="1"/>
  <c r="O9" i="1"/>
  <c r="D9" i="1" s="1"/>
  <c r="F226" i="1"/>
  <c r="K13" i="1"/>
  <c r="K124" i="1"/>
  <c r="D124" i="1" s="1"/>
  <c r="G13" i="1"/>
  <c r="G11" i="1"/>
  <c r="G8" i="1" s="1"/>
  <c r="J11" i="1"/>
  <c r="J8" i="1" s="1"/>
  <c r="J13" i="1"/>
  <c r="I257" i="1"/>
  <c r="E257" i="1"/>
  <c r="D184" i="1" l="1"/>
  <c r="D89" i="1"/>
  <c r="D16" i="1"/>
  <c r="D37" i="1"/>
  <c r="D224" i="1"/>
  <c r="D226" i="1"/>
  <c r="N221" i="1"/>
  <c r="D221" i="1" s="1"/>
  <c r="N8" i="1"/>
  <c r="K18" i="1"/>
  <c r="S7" i="2"/>
  <c r="N257" i="1"/>
  <c r="D257" i="1" s="1"/>
  <c r="E8" i="1"/>
  <c r="O7" i="2"/>
  <c r="O34" i="1"/>
  <c r="O18" i="1" s="1"/>
  <c r="H7" i="2" l="1"/>
  <c r="S6" i="2"/>
  <c r="D18" i="1"/>
  <c r="D34" i="1"/>
  <c r="O6" i="2"/>
  <c r="O11" i="1"/>
  <c r="D11" i="1" s="1"/>
  <c r="O13" i="1"/>
  <c r="D13" i="1" s="1"/>
  <c r="H6" i="2" l="1"/>
  <c r="O8" i="1"/>
  <c r="D8" i="1" s="1"/>
</calcChain>
</file>

<file path=xl/sharedStrings.xml><?xml version="1.0" encoding="utf-8"?>
<sst xmlns="http://schemas.openxmlformats.org/spreadsheetml/2006/main" count="785" uniqueCount="261">
  <si>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</si>
  <si>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</si>
  <si>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</si>
  <si>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</si>
  <si>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</si>
  <si>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</si>
  <si>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</si>
  <si>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</si>
  <si>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</si>
  <si>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</si>
  <si>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</si>
  <si>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</si>
  <si>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</si>
  <si>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</si>
  <si>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</si>
  <si>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</si>
  <si>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</si>
  <si>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</si>
  <si>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</si>
  <si>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</si>
  <si>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</si>
  <si>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</si>
  <si>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</si>
  <si>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</si>
  <si>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</si>
  <si>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</si>
  <si>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</si>
  <si>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</si>
  <si>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</si>
  <si>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</si>
  <si>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</si>
  <si>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</si>
  <si>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</si>
  <si>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</si>
  <si>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</si>
  <si>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</si>
  <si>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</si>
  <si>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</si>
  <si>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</si>
  <si>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</si>
  <si>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</si>
  <si>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</si>
  <si>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</si>
  <si>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</si>
  <si>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</si>
  <si>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</si>
  <si>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</si>
  <si>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</si>
  <si>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</si>
  <si>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</si>
  <si>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</si>
  <si>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</si>
  <si>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</si>
  <si>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</si>
  <si>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</si>
  <si>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</si>
  <si>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</si>
  <si>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</si>
  <si>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</si>
  <si>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</si>
  <si>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</si>
  <si>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</si>
  <si>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</si>
  <si>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</si>
  <si>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</si>
  <si>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</si>
  <si>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</si>
  <si>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</si>
  <si>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</si>
  <si>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</si>
  <si>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</si>
  <si>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</si>
  <si>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</si>
  <si>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</si>
  <si>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</si>
  <si>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</si>
  <si>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</si>
  <si>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</si>
  <si>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</si>
  <si>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</si>
  <si>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</si>
  <si>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</si>
  <si>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</si>
  <si>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</si>
  <si>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</si>
  <si>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</si>
  <si>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</si>
  <si>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</si>
  <si>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</si>
  <si>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</si>
  <si>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</si>
  <si>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</si>
  <si>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</si>
  <si>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</si>
  <si>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</si>
  <si>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</si>
  <si>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</si>
  <si>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</si>
  <si>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</si>
  <si>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</si>
  <si>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</si>
  <si>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</si>
  <si>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</si>
  <si>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</si>
  <si>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</si>
  <si>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</si>
  <si>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</si>
  <si>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</si>
  <si>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</si>
  <si>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</si>
  <si>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</si>
  <si>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</si>
  <si>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</si>
  <si>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</si>
  <si>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</si>
  <si>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</si>
  <si>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</si>
  <si>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</si>
  <si>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</si>
  <si>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</si>
  <si>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</si>
  <si>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</si>
  <si>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</si>
  <si>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</si>
  <si>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</si>
  <si>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</si>
  <si>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</si>
  <si>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</si>
  <si>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</si>
  <si>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</si>
  <si>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</si>
  <si>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</si>
  <si>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</si>
  <si>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</si>
  <si>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</si>
  <si>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</si>
  <si>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</si>
  <si>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</si>
  <si>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</si>
  <si>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</si>
  <si>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</si>
  <si>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</si>
  <si>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</si>
  <si>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</si>
  <si>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</si>
  <si>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</si>
  <si>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</si>
  <si>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</si>
  <si>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</si>
  <si>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</si>
  <si>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</si>
  <si>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</si>
  <si>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</si>
  <si>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</si>
  <si>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</si>
  <si>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</si>
  <si>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</si>
  <si>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</si>
  <si>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</si>
  <si>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</si>
  <si>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</si>
  <si>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</si>
  <si>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</si>
  <si>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</si>
  <si>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</si>
  <si>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</si>
  <si>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</si>
  <si>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</si>
  <si>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</si>
  <si>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</si>
  <si>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</si>
  <si>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</si>
  <si>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</si>
  <si>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</si>
  <si>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</si>
  <si>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</si>
  <si>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</si>
  <si>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</si>
  <si>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</si>
  <si>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</si>
  <si>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</si>
  <si>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</si>
  <si>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</si>
  <si>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</si>
  <si>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</si>
  <si>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</si>
  <si>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</si>
  <si>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</si>
  <si>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</si>
  <si>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</si>
  <si>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</si>
  <si>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</si>
  <si>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</si>
  <si>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</si>
  <si>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</si>
  <si>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</si>
  <si>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</si>
  <si>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</si>
  <si>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</si>
  <si>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</si>
  <si>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</si>
  <si>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</si>
  <si>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</si>
  <si>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</si>
  <si>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</si>
  <si>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</si>
  <si>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</si>
  <si>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</si>
  <si>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</si>
  <si>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</si>
  <si>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</si>
  <si>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</si>
  <si>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</si>
  <si>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</si>
  <si>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</si>
  <si>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</si>
  <si>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</si>
  <si>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</si>
  <si>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</si>
  <si>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</si>
  <si>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</si>
  <si>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</si>
  <si>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</si>
  <si>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</si>
  <si>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</si>
  <si>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</si>
  <si>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</si>
  <si>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</si>
  <si>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</si>
  <si>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</si>
  <si>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</si>
  <si>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</si>
  <si>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</si>
  <si>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</si>
  <si>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</si>
  <si>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</si>
  <si>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</si>
  <si>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</si>
  <si>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</si>
  <si>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</si>
  <si>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</si>
  <si>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</si>
  <si>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</si>
  <si>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</si>
  <si>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</si>
  <si>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</si>
  <si>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</si>
  <si>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</si>
  <si>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</si>
  <si>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</si>
  <si>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</si>
  <si>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</si>
  <si>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</si>
  <si>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</si>
  <si>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</si>
  <si>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</si>
  <si>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</si>
  <si>
    <t>Осуществление дорожной деятельности в рамках реализации национального проекта "Безопасные качественные дороги"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</si>
  <si>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</si>
  <si>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</si>
  <si>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1.1.33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</si>
</sst>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164" fontId="24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vertical="top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7"/>
  <sheetViews>
    <sheetView zoomScale="88" zoomScaleNormal="88" zoomScaleSheetLayoutView="90" workbookViewId="0">
      <pane xSplit="7" ySplit="5" topLeftCell="M63" activePane="bottomRight" state="frozen"/>
      <selection pane="topRight" activeCell="H1" sqref="H1"/>
      <selection pane="bottomLeft" activeCell="A8" sqref="A8"/>
      <selection pane="bottomRight" activeCell="R71" sqref="R71"/>
    </sheetView>
  </sheetViews>
  <sheetFormatPr defaultRowHeight="15" x14ac:dyDescent="0.25"/>
  <cols>
    <col min="1" max="1" width="6.42578125" style="44" customWidth="1"/>
    <col min="2" max="2" width="35.42578125" style="40" customWidth="1"/>
    <col min="3" max="3" width="29.7109375" style="40" customWidth="1"/>
    <col min="4" max="4" width="8" style="44" customWidth="1"/>
    <col min="5" max="5" width="6.7109375" style="40" customWidth="1"/>
    <col min="6" max="6" width="15.42578125" style="45" customWidth="1"/>
    <col min="7" max="7" width="5.7109375" style="40" hidden="1" customWidth="1"/>
    <col min="8" max="8" width="13" style="46" bestFit="1" customWidth="1"/>
    <col min="9" max="9" width="10.28515625" style="40" customWidth="1"/>
    <col min="10" max="11" width="11" style="40" customWidth="1"/>
    <col min="12" max="12" width="10.28515625" style="40" customWidth="1"/>
    <col min="13" max="13" width="11" style="40" customWidth="1"/>
    <col min="14" max="14" width="11.28515625" style="40" customWidth="1"/>
    <col min="15" max="15" width="11.7109375" style="40" customWidth="1"/>
    <col min="16" max="16" width="11.5703125" style="42" customWidth="1"/>
    <col min="17" max="17" width="12.140625" style="42" customWidth="1"/>
    <col min="18" max="18" width="11.42578125" style="42" customWidth="1"/>
    <col min="19" max="19" width="11.85546875" style="42" customWidth="1"/>
    <col min="20" max="20" width="13.42578125" style="42" customWidth="1"/>
    <col min="21" max="21" width="11" style="42" customWidth="1"/>
    <col min="22" max="22" width="10.7109375" style="42" customWidth="1"/>
    <col min="23" max="24" width="10.28515625" style="42" customWidth="1"/>
    <col min="25" max="16384" width="9.140625" style="4"/>
  </cols>
  <sheetData>
    <row r="1" spans="1:24" ht="5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M1" s="41"/>
      <c r="N1" s="41"/>
      <c r="O1" s="41"/>
      <c r="P1" s="41"/>
      <c r="Q1" s="41"/>
      <c r="R1" s="41"/>
      <c r="T1" s="118" t="s">
        <v>238</v>
      </c>
      <c r="U1" s="118"/>
      <c r="V1" s="118"/>
      <c r="W1" s="118"/>
      <c r="X1" s="118"/>
    </row>
    <row r="2" spans="1:24" ht="36" customHeight="1" x14ac:dyDescent="0.25">
      <c r="A2" s="119" t="s">
        <v>236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</row>
    <row r="3" spans="1:24" ht="15.75" x14ac:dyDescent="0.25">
      <c r="A3" s="43"/>
    </row>
    <row r="4" spans="1:24" ht="34.35" customHeight="1" x14ac:dyDescent="0.25">
      <c r="A4" s="107" t="s">
        <v>19</v>
      </c>
      <c r="B4" s="108" t="s">
        <v>204</v>
      </c>
      <c r="C4" s="108" t="s">
        <v>20</v>
      </c>
      <c r="D4" s="104" t="s">
        <v>21</v>
      </c>
      <c r="E4" s="105"/>
      <c r="F4" s="105"/>
      <c r="G4" s="106"/>
      <c r="H4" s="108" t="s">
        <v>199</v>
      </c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</row>
    <row r="5" spans="1:24" ht="42.2" customHeight="1" x14ac:dyDescent="0.25">
      <c r="A5" s="107"/>
      <c r="B5" s="108"/>
      <c r="C5" s="108"/>
      <c r="D5" s="33" t="s">
        <v>22</v>
      </c>
      <c r="E5" s="34" t="s">
        <v>23</v>
      </c>
      <c r="F5" s="47" t="s">
        <v>50</v>
      </c>
      <c r="G5" s="34" t="s">
        <v>24</v>
      </c>
      <c r="H5" s="48" t="s">
        <v>2</v>
      </c>
      <c r="I5" s="34" t="s">
        <v>3</v>
      </c>
      <c r="J5" s="34" t="s">
        <v>4</v>
      </c>
      <c r="K5" s="34" t="s">
        <v>5</v>
      </c>
      <c r="L5" s="34" t="s">
        <v>6</v>
      </c>
      <c r="M5" s="34" t="s">
        <v>7</v>
      </c>
      <c r="N5" s="34" t="s">
        <v>8</v>
      </c>
      <c r="O5" s="34" t="s">
        <v>120</v>
      </c>
      <c r="P5" s="36" t="s">
        <v>121</v>
      </c>
      <c r="Q5" s="36" t="s">
        <v>122</v>
      </c>
      <c r="R5" s="36" t="s">
        <v>123</v>
      </c>
      <c r="S5" s="36" t="s">
        <v>124</v>
      </c>
      <c r="T5" s="36" t="s">
        <v>231</v>
      </c>
      <c r="U5" s="36" t="s">
        <v>232</v>
      </c>
      <c r="V5" s="36" t="s">
        <v>233</v>
      </c>
      <c r="W5" s="36" t="s">
        <v>234</v>
      </c>
      <c r="X5" s="36" t="s">
        <v>235</v>
      </c>
    </row>
    <row r="6" spans="1:24" s="8" customFormat="1" x14ac:dyDescent="0.25">
      <c r="A6" s="112" t="s">
        <v>29</v>
      </c>
      <c r="B6" s="115" t="s">
        <v>177</v>
      </c>
      <c r="C6" s="68" t="s">
        <v>42</v>
      </c>
      <c r="D6" s="66"/>
      <c r="E6" s="66" t="s">
        <v>25</v>
      </c>
      <c r="F6" s="68" t="s">
        <v>99</v>
      </c>
      <c r="G6" s="69"/>
      <c r="H6" s="70">
        <f>I6+J6+K6+L6+M6+N6+O6+P6+Q6+R6+S6+T6+U6+V6+W6+X6</f>
        <v>4427599.7665399993</v>
      </c>
      <c r="I6" s="70">
        <f>SUM(I7:I13)</f>
        <v>50725.844999999994</v>
      </c>
      <c r="J6" s="70">
        <f t="shared" ref="J6:S6" si="0">SUM(J7:J13)</f>
        <v>104611.352</v>
      </c>
      <c r="K6" s="70">
        <f t="shared" si="0"/>
        <v>117316.641</v>
      </c>
      <c r="L6" s="70">
        <f t="shared" si="0"/>
        <v>98474.328999999983</v>
      </c>
      <c r="M6" s="70">
        <f>SUM(M7:M13)</f>
        <v>360164.36654999998</v>
      </c>
      <c r="N6" s="70">
        <f>SUM(N7:N13)</f>
        <v>706674.73380000005</v>
      </c>
      <c r="O6" s="70">
        <f>SUM(O7:O13)</f>
        <v>542148.56810000003</v>
      </c>
      <c r="P6" s="71">
        <f>SUM(P7:P13)</f>
        <v>359803.68566999998</v>
      </c>
      <c r="Q6" s="71">
        <f t="shared" si="0"/>
        <v>229604.42783</v>
      </c>
      <c r="R6" s="71">
        <f t="shared" si="0"/>
        <v>217167.46528999996</v>
      </c>
      <c r="S6" s="71">
        <f t="shared" si="0"/>
        <v>291649.89191000001</v>
      </c>
      <c r="T6" s="71">
        <f t="shared" ref="T6:X6" si="1">SUM(T7:T13)</f>
        <v>371730.39191000001</v>
      </c>
      <c r="U6" s="71">
        <f t="shared" si="1"/>
        <v>423936.52212000004</v>
      </c>
      <c r="V6" s="71">
        <f>SUM(V7:V13)</f>
        <v>365197.18212000001</v>
      </c>
      <c r="W6" s="71">
        <f t="shared" si="1"/>
        <v>94197.182119999998</v>
      </c>
      <c r="X6" s="71">
        <f t="shared" si="1"/>
        <v>94197.182119999998</v>
      </c>
    </row>
    <row r="7" spans="1:24" s="8" customFormat="1" ht="9.75" customHeight="1" x14ac:dyDescent="0.25">
      <c r="A7" s="113"/>
      <c r="B7" s="116"/>
      <c r="C7" s="109" t="s">
        <v>79</v>
      </c>
      <c r="D7" s="98" t="s">
        <v>51</v>
      </c>
      <c r="E7" s="98" t="s">
        <v>25</v>
      </c>
      <c r="F7" s="96" t="s">
        <v>100</v>
      </c>
      <c r="G7" s="97"/>
      <c r="H7" s="101">
        <f>I7+J7+K7+L7+M7+N7+O7+P7+Q7+R7+S7+T7+U7+V7+W7+X7</f>
        <v>4294386.4777399991</v>
      </c>
      <c r="I7" s="99">
        <f>SUM(I14)</f>
        <v>46560.282999999996</v>
      </c>
      <c r="J7" s="99">
        <f>SUM(J14)</f>
        <v>103323.091</v>
      </c>
      <c r="K7" s="99">
        <f>SUM(K14)</f>
        <v>116816.641</v>
      </c>
      <c r="L7" s="99">
        <f t="shared" ref="L7:N7" si="2">L14</f>
        <v>88764.217999999979</v>
      </c>
      <c r="M7" s="99">
        <f t="shared" si="2"/>
        <v>281463.69354999997</v>
      </c>
      <c r="N7" s="99">
        <f t="shared" si="2"/>
        <v>677846.05200000003</v>
      </c>
      <c r="O7" s="99">
        <f>O14</f>
        <v>541278.56810000003</v>
      </c>
      <c r="P7" s="94">
        <f t="shared" ref="P7:S7" si="3">P14</f>
        <v>358903.68566999998</v>
      </c>
      <c r="Q7" s="94">
        <f t="shared" si="3"/>
        <v>228704.42783</v>
      </c>
      <c r="R7" s="94">
        <f t="shared" si="3"/>
        <v>215967.46528999996</v>
      </c>
      <c r="S7" s="94">
        <f t="shared" si="3"/>
        <v>290399.89191000001</v>
      </c>
      <c r="T7" s="94">
        <f t="shared" ref="T7:X7" si="4">T14</f>
        <v>370430.39191000001</v>
      </c>
      <c r="U7" s="94">
        <f t="shared" si="4"/>
        <v>423036.52212000004</v>
      </c>
      <c r="V7" s="94">
        <f t="shared" si="4"/>
        <v>364297.18212000001</v>
      </c>
      <c r="W7" s="94">
        <f t="shared" si="4"/>
        <v>93297.182119999998</v>
      </c>
      <c r="X7" s="94">
        <f t="shared" si="4"/>
        <v>93297.182119999998</v>
      </c>
    </row>
    <row r="8" spans="1:24" s="8" customFormat="1" ht="13.5" customHeight="1" x14ac:dyDescent="0.25">
      <c r="A8" s="113"/>
      <c r="B8" s="116"/>
      <c r="C8" s="110"/>
      <c r="D8" s="98"/>
      <c r="E8" s="98"/>
      <c r="F8" s="96"/>
      <c r="G8" s="97"/>
      <c r="H8" s="102"/>
      <c r="I8" s="99"/>
      <c r="J8" s="99"/>
      <c r="K8" s="99"/>
      <c r="L8" s="99"/>
      <c r="M8" s="99"/>
      <c r="N8" s="99"/>
      <c r="O8" s="99"/>
      <c r="P8" s="94"/>
      <c r="Q8" s="94"/>
      <c r="R8" s="94"/>
      <c r="S8" s="94"/>
      <c r="T8" s="94"/>
      <c r="U8" s="94"/>
      <c r="V8" s="94"/>
      <c r="W8" s="94"/>
      <c r="X8" s="94"/>
    </row>
    <row r="9" spans="1:24" s="8" customFormat="1" ht="4.5" customHeight="1" x14ac:dyDescent="0.25">
      <c r="A9" s="113"/>
      <c r="B9" s="116"/>
      <c r="C9" s="110"/>
      <c r="D9" s="98"/>
      <c r="E9" s="98"/>
      <c r="F9" s="96"/>
      <c r="G9" s="97"/>
      <c r="H9" s="103"/>
      <c r="I9" s="99"/>
      <c r="J9" s="99"/>
      <c r="K9" s="99"/>
      <c r="L9" s="99"/>
      <c r="M9" s="99"/>
      <c r="N9" s="99"/>
      <c r="O9" s="99"/>
      <c r="P9" s="94"/>
      <c r="Q9" s="94"/>
      <c r="R9" s="94"/>
      <c r="S9" s="94"/>
      <c r="T9" s="94"/>
      <c r="U9" s="94"/>
      <c r="V9" s="94"/>
      <c r="W9" s="94"/>
      <c r="X9" s="94"/>
    </row>
    <row r="10" spans="1:24" s="8" customFormat="1" x14ac:dyDescent="0.25">
      <c r="A10" s="113"/>
      <c r="B10" s="116"/>
      <c r="C10" s="111"/>
      <c r="D10" s="66" t="s">
        <v>51</v>
      </c>
      <c r="E10" s="66" t="s">
        <v>25</v>
      </c>
      <c r="F10" s="75" t="s">
        <v>101</v>
      </c>
      <c r="G10" s="69"/>
      <c r="H10" s="70">
        <f>I10+J10+K10+L10+M10+N10+O10+P10+Q10+R10+S10+T10+U10+V10+W10+X10</f>
        <v>115636.03</v>
      </c>
      <c r="I10" s="72">
        <v>0</v>
      </c>
      <c r="J10" s="72">
        <f>SUM(J69)</f>
        <v>142.70099999999999</v>
      </c>
      <c r="K10" s="72">
        <f>K64</f>
        <v>0</v>
      </c>
      <c r="L10" s="72">
        <f t="shared" ref="L10:R10" si="5">L64</f>
        <v>9409.1110000000008</v>
      </c>
      <c r="M10" s="72">
        <f>M64+M66</f>
        <v>78091.384999999995</v>
      </c>
      <c r="N10" s="72">
        <f>N60</f>
        <v>27992.832999999999</v>
      </c>
      <c r="O10" s="72">
        <f t="shared" si="5"/>
        <v>0</v>
      </c>
      <c r="P10" s="73">
        <f t="shared" si="5"/>
        <v>0</v>
      </c>
      <c r="Q10" s="73">
        <f t="shared" si="5"/>
        <v>0</v>
      </c>
      <c r="R10" s="73">
        <f t="shared" si="5"/>
        <v>0</v>
      </c>
      <c r="S10" s="73">
        <f>S64</f>
        <v>0</v>
      </c>
      <c r="T10" s="73">
        <f t="shared" ref="T10:X10" si="6">T64</f>
        <v>0</v>
      </c>
      <c r="U10" s="73">
        <f t="shared" si="6"/>
        <v>0</v>
      </c>
      <c r="V10" s="73">
        <f t="shared" si="6"/>
        <v>0</v>
      </c>
      <c r="W10" s="73">
        <f t="shared" si="6"/>
        <v>0</v>
      </c>
      <c r="X10" s="73">
        <f t="shared" si="6"/>
        <v>0</v>
      </c>
    </row>
    <row r="11" spans="1:24" s="8" customFormat="1" ht="21" customHeight="1" x14ac:dyDescent="0.25">
      <c r="A11" s="113"/>
      <c r="B11" s="116"/>
      <c r="C11" s="74" t="s">
        <v>84</v>
      </c>
      <c r="D11" s="66" t="s">
        <v>82</v>
      </c>
      <c r="E11" s="66"/>
      <c r="F11" s="68" t="s">
        <v>97</v>
      </c>
      <c r="G11" s="69"/>
      <c r="H11" s="70">
        <f>I11+J11+K11+L11+M11+N11+O11+P11+Q11+R11+S11+T11+U11+V11+W11+X11</f>
        <v>12266.1368</v>
      </c>
      <c r="I11" s="72">
        <v>0</v>
      </c>
      <c r="J11" s="72">
        <v>0</v>
      </c>
      <c r="K11" s="72">
        <f>K70</f>
        <v>500</v>
      </c>
      <c r="L11" s="72">
        <f>L70</f>
        <v>301</v>
      </c>
      <c r="M11" s="72">
        <f>M70</f>
        <v>609.28800000000001</v>
      </c>
      <c r="N11" s="72">
        <f>N70+N71</f>
        <v>835.84879999999998</v>
      </c>
      <c r="O11" s="72">
        <f>O70</f>
        <v>870</v>
      </c>
      <c r="P11" s="73">
        <f>P70</f>
        <v>900</v>
      </c>
      <c r="Q11" s="73">
        <f>Q70+Q71</f>
        <v>900</v>
      </c>
      <c r="R11" s="73">
        <f>R70</f>
        <v>1200</v>
      </c>
      <c r="S11" s="73">
        <f>S70</f>
        <v>1250</v>
      </c>
      <c r="T11" s="73">
        <f t="shared" ref="T11:X11" si="7">T70</f>
        <v>1300</v>
      </c>
      <c r="U11" s="73">
        <f t="shared" si="7"/>
        <v>900</v>
      </c>
      <c r="V11" s="73">
        <f t="shared" si="7"/>
        <v>900</v>
      </c>
      <c r="W11" s="73">
        <f t="shared" si="7"/>
        <v>900</v>
      </c>
      <c r="X11" s="73">
        <f t="shared" si="7"/>
        <v>900</v>
      </c>
    </row>
    <row r="12" spans="1:24" s="8" customFormat="1" x14ac:dyDescent="0.25">
      <c r="A12" s="113"/>
      <c r="B12" s="116"/>
      <c r="C12" s="109" t="s">
        <v>80</v>
      </c>
      <c r="D12" s="66" t="s">
        <v>54</v>
      </c>
      <c r="E12" s="66" t="s">
        <v>25</v>
      </c>
      <c r="F12" s="68" t="s">
        <v>100</v>
      </c>
      <c r="G12" s="69"/>
      <c r="H12" s="70">
        <f>I12+J12+K12+L12+M12+N12+O12+P12+Q12+R12+S12+T12+U12+V12+W12+X12</f>
        <v>0</v>
      </c>
      <c r="I12" s="72">
        <f>SUM(I32)</f>
        <v>0</v>
      </c>
      <c r="J12" s="72">
        <f>SUM(J32)-J9</f>
        <v>0</v>
      </c>
      <c r="K12" s="72">
        <v>0</v>
      </c>
      <c r="L12" s="72">
        <f t="shared" ref="L12:S12" si="8">L29</f>
        <v>0</v>
      </c>
      <c r="M12" s="72">
        <f t="shared" si="8"/>
        <v>0</v>
      </c>
      <c r="N12" s="72">
        <f t="shared" si="8"/>
        <v>0</v>
      </c>
      <c r="O12" s="72">
        <f t="shared" si="8"/>
        <v>0</v>
      </c>
      <c r="P12" s="73">
        <f t="shared" si="8"/>
        <v>0</v>
      </c>
      <c r="Q12" s="73">
        <f t="shared" si="8"/>
        <v>0</v>
      </c>
      <c r="R12" s="73">
        <f t="shared" si="8"/>
        <v>0</v>
      </c>
      <c r="S12" s="73">
        <f t="shared" si="8"/>
        <v>0</v>
      </c>
      <c r="T12" s="73">
        <f t="shared" ref="T12:X12" si="9">T29</f>
        <v>0</v>
      </c>
      <c r="U12" s="73">
        <f t="shared" si="9"/>
        <v>0</v>
      </c>
      <c r="V12" s="73">
        <f t="shared" si="9"/>
        <v>0</v>
      </c>
      <c r="W12" s="73">
        <f t="shared" si="9"/>
        <v>0</v>
      </c>
      <c r="X12" s="73">
        <f t="shared" si="9"/>
        <v>0</v>
      </c>
    </row>
    <row r="13" spans="1:24" s="8" customFormat="1" ht="21.75" customHeight="1" x14ac:dyDescent="0.25">
      <c r="A13" s="114"/>
      <c r="B13" s="117"/>
      <c r="C13" s="111"/>
      <c r="D13" s="66" t="s">
        <v>54</v>
      </c>
      <c r="E13" s="66" t="s">
        <v>25</v>
      </c>
      <c r="F13" s="68" t="s">
        <v>97</v>
      </c>
      <c r="G13" s="69"/>
      <c r="H13" s="70">
        <f>I13+J13+K13+L13+M13+N13+O13+P13+Q13+R13+S13+T13+U13+V13+W13+X13</f>
        <v>5311.1219999999994</v>
      </c>
      <c r="I13" s="72">
        <f t="shared" ref="I13:S13" si="10">I61+I62+I63+I68</f>
        <v>4165.5619999999999</v>
      </c>
      <c r="J13" s="72">
        <f t="shared" si="10"/>
        <v>1145.56</v>
      </c>
      <c r="K13" s="72">
        <f t="shared" si="10"/>
        <v>0</v>
      </c>
      <c r="L13" s="72">
        <f t="shared" si="10"/>
        <v>0</v>
      </c>
      <c r="M13" s="72">
        <f t="shared" si="10"/>
        <v>0</v>
      </c>
      <c r="N13" s="72">
        <f t="shared" si="10"/>
        <v>0</v>
      </c>
      <c r="O13" s="72">
        <f t="shared" si="10"/>
        <v>0</v>
      </c>
      <c r="P13" s="73">
        <f t="shared" si="10"/>
        <v>0</v>
      </c>
      <c r="Q13" s="73">
        <f t="shared" si="10"/>
        <v>0</v>
      </c>
      <c r="R13" s="73">
        <f t="shared" si="10"/>
        <v>0</v>
      </c>
      <c r="S13" s="73">
        <f t="shared" si="10"/>
        <v>0</v>
      </c>
      <c r="T13" s="73">
        <f t="shared" ref="T13:X13" si="11">T61+T62+T63+T68</f>
        <v>0</v>
      </c>
      <c r="U13" s="73">
        <f t="shared" si="11"/>
        <v>0</v>
      </c>
      <c r="V13" s="73">
        <f t="shared" si="11"/>
        <v>0</v>
      </c>
      <c r="W13" s="73">
        <f t="shared" si="11"/>
        <v>0</v>
      </c>
      <c r="X13" s="73">
        <f t="shared" si="11"/>
        <v>0</v>
      </c>
    </row>
    <row r="14" spans="1:24" s="8" customFormat="1" x14ac:dyDescent="0.25">
      <c r="A14" s="95">
        <v>1</v>
      </c>
      <c r="B14" s="96" t="s">
        <v>26</v>
      </c>
      <c r="C14" s="97" t="s">
        <v>36</v>
      </c>
      <c r="D14" s="98" t="s">
        <v>51</v>
      </c>
      <c r="E14" s="98" t="s">
        <v>55</v>
      </c>
      <c r="F14" s="96" t="s">
        <v>100</v>
      </c>
      <c r="G14" s="97"/>
      <c r="H14" s="101">
        <f>I14+J14+K14+L14+M14+N14+O14+P14+Q14+R14+S14+T14+U14+V14+W14+X14</f>
        <v>4294386.4777399991</v>
      </c>
      <c r="I14" s="99">
        <f>I17+I50+I56</f>
        <v>46560.282999999996</v>
      </c>
      <c r="J14" s="99">
        <f t="shared" ref="J14:L14" si="12">J17+J50+J56</f>
        <v>103323.091</v>
      </c>
      <c r="K14" s="99">
        <f t="shared" si="12"/>
        <v>116816.641</v>
      </c>
      <c r="L14" s="99">
        <f t="shared" si="12"/>
        <v>88764.217999999979</v>
      </c>
      <c r="M14" s="99">
        <f t="shared" ref="M14:X14" si="13">M17+M50+M56</f>
        <v>281463.69354999997</v>
      </c>
      <c r="N14" s="99">
        <f t="shared" si="13"/>
        <v>677846.05200000003</v>
      </c>
      <c r="O14" s="99">
        <f t="shared" si="13"/>
        <v>541278.56810000003</v>
      </c>
      <c r="P14" s="99">
        <f t="shared" si="13"/>
        <v>358903.68566999998</v>
      </c>
      <c r="Q14" s="99">
        <f t="shared" si="13"/>
        <v>228704.42783</v>
      </c>
      <c r="R14" s="99">
        <f t="shared" si="13"/>
        <v>215967.46528999996</v>
      </c>
      <c r="S14" s="99">
        <f t="shared" si="13"/>
        <v>290399.89191000001</v>
      </c>
      <c r="T14" s="99">
        <f t="shared" si="13"/>
        <v>370430.39191000001</v>
      </c>
      <c r="U14" s="99">
        <f t="shared" si="13"/>
        <v>423036.52212000004</v>
      </c>
      <c r="V14" s="99">
        <f t="shared" si="13"/>
        <v>364297.18212000001</v>
      </c>
      <c r="W14" s="99">
        <f t="shared" si="13"/>
        <v>93297.182119999998</v>
      </c>
      <c r="X14" s="99">
        <f t="shared" si="13"/>
        <v>93297.182119999998</v>
      </c>
    </row>
    <row r="15" spans="1:24" s="8" customFormat="1" x14ac:dyDescent="0.25">
      <c r="A15" s="95"/>
      <c r="B15" s="96"/>
      <c r="C15" s="97"/>
      <c r="D15" s="98"/>
      <c r="E15" s="98"/>
      <c r="F15" s="96"/>
      <c r="G15" s="97"/>
      <c r="H15" s="102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</row>
    <row r="16" spans="1:24" s="8" customFormat="1" ht="5.25" customHeight="1" x14ac:dyDescent="0.25">
      <c r="A16" s="95"/>
      <c r="B16" s="96"/>
      <c r="C16" s="97"/>
      <c r="D16" s="98"/>
      <c r="E16" s="98"/>
      <c r="F16" s="96"/>
      <c r="G16" s="97"/>
      <c r="H16" s="103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</row>
    <row r="17" spans="1:24" s="8" customFormat="1" ht="59.25" customHeight="1" x14ac:dyDescent="0.25">
      <c r="A17" s="66" t="s">
        <v>13</v>
      </c>
      <c r="B17" s="68" t="s">
        <v>70</v>
      </c>
      <c r="C17" s="69" t="s">
        <v>36</v>
      </c>
      <c r="D17" s="66" t="s">
        <v>51</v>
      </c>
      <c r="E17" s="66" t="s">
        <v>55</v>
      </c>
      <c r="F17" s="68" t="s">
        <v>102</v>
      </c>
      <c r="G17" s="69"/>
      <c r="H17" s="70">
        <f>I17+J17+K17+L17+M17+N17+O17+P17+Q17+R17+S17+T17+U17+V17+W17+X17</f>
        <v>3602590.9246399999</v>
      </c>
      <c r="I17" s="70">
        <f>I18+I19+I20+I22+I23+I24+I25+I26+I27</f>
        <v>46560.282999999996</v>
      </c>
      <c r="J17" s="70">
        <f>J18+J19+J20+J22+J23+J24+J25+J26+J27</f>
        <v>103323.091</v>
      </c>
      <c r="K17" s="70">
        <f>K18+K19+K20+K22+K23+K24+K25+K26+K27+K21+K31</f>
        <v>116816.641</v>
      </c>
      <c r="L17" s="70">
        <f>L18+L19+L20+L22+L23+L24+L25+L26+L27+L21+L31+L32+L30+L29+L33+L34</f>
        <v>88668.217999999979</v>
      </c>
      <c r="M17" s="70">
        <f>M18+M19+M20+M22+M23+M24+M25+M26+M27+M21+M31+M32+M30+M29+M33+M34+M35+M36+M37+M38</f>
        <v>276212.69354999997</v>
      </c>
      <c r="N17" s="70">
        <f>SUM(N18:N40)</f>
        <v>589503.07700000005</v>
      </c>
      <c r="O17" s="70">
        <f>SUM(O18:O45)</f>
        <v>488807.29000000004</v>
      </c>
      <c r="P17" s="71">
        <f>SUM(P18:P46)</f>
        <v>358903.68566999998</v>
      </c>
      <c r="Q17" s="71">
        <f>Q18+Q19+Q20+Q21+Q22+Q23+Q24+Q25+Q26+Q27+Q28+Q29+Q31+Q30+Q32+Q33+Q34+Q35+Q36+Q37+Q38+Q39+Q40+Q41+Q43+Q44+Q45+Q46+Q48+Q47+Q49</f>
        <v>228704.42783</v>
      </c>
      <c r="R17" s="71">
        <f>R18+R19+R20+R21+R22+R23+R24+R25+R26+R27+R28+R29+R31+R30+R32+R33+R34+R35+R36+R37+R38+R39+R40+R41+R43+R44+R45+R46+R48+R47+R49+R42</f>
        <v>215967.46528999996</v>
      </c>
      <c r="S17" s="71">
        <f t="shared" ref="S17:X17" si="14">S18+S19+S20+S21+S22+S23+S24+S25+S26+S27+S28+S29+S31+S30+S32+S33+S34+S35+S36+S37+S38+S39+S40+S41+S43+S44+S45+S46+S48+S47+S49+S42</f>
        <v>57597.991909999997</v>
      </c>
      <c r="T17" s="71">
        <f t="shared" si="14"/>
        <v>57597.991909999997</v>
      </c>
      <c r="U17" s="71">
        <f t="shared" si="14"/>
        <v>423036.52212000004</v>
      </c>
      <c r="V17" s="71">
        <f t="shared" si="14"/>
        <v>364297.18212000001</v>
      </c>
      <c r="W17" s="71">
        <f t="shared" si="14"/>
        <v>93297.182119999998</v>
      </c>
      <c r="X17" s="71">
        <f t="shared" si="14"/>
        <v>93297.182119999998</v>
      </c>
    </row>
    <row r="18" spans="1:24" ht="43.5" customHeight="1" x14ac:dyDescent="0.25">
      <c r="A18" s="10" t="s">
        <v>39</v>
      </c>
      <c r="B18" s="11" t="s">
        <v>41</v>
      </c>
      <c r="C18" s="12" t="s">
        <v>36</v>
      </c>
      <c r="D18" s="10" t="s">
        <v>51</v>
      </c>
      <c r="E18" s="10" t="s">
        <v>55</v>
      </c>
      <c r="F18" s="11" t="s">
        <v>90</v>
      </c>
      <c r="G18" s="12"/>
      <c r="H18" s="13">
        <f>I18+J18+K18+L18+M18+N18+O18+P18+Q18+R18+S18+T18+U18+V18+W18+X18</f>
        <v>1289341.2939599999</v>
      </c>
      <c r="I18" s="14">
        <v>30329.116999999998</v>
      </c>
      <c r="J18" s="14">
        <v>39850</v>
      </c>
      <c r="K18" s="15">
        <v>33364.447999999997</v>
      </c>
      <c r="L18" s="14">
        <v>35701.620999999999</v>
      </c>
      <c r="M18" s="14">
        <v>85599</v>
      </c>
      <c r="N18" s="14">
        <v>125400.882</v>
      </c>
      <c r="O18" s="1">
        <v>147680.97700000001</v>
      </c>
      <c r="P18" s="22">
        <v>145204.47589999999</v>
      </c>
      <c r="Q18" s="22">
        <v>121309.23140999999</v>
      </c>
      <c r="R18" s="22">
        <v>84901.541649999999</v>
      </c>
      <c r="S18" s="22">
        <v>40000</v>
      </c>
      <c r="T18" s="22">
        <v>40000</v>
      </c>
      <c r="U18" s="22">
        <v>90000</v>
      </c>
      <c r="V18" s="22">
        <v>90000</v>
      </c>
      <c r="W18" s="22">
        <v>90000</v>
      </c>
      <c r="X18" s="22">
        <v>90000</v>
      </c>
    </row>
    <row r="19" spans="1:24" ht="36" customHeight="1" x14ac:dyDescent="0.25">
      <c r="A19" s="10" t="s">
        <v>40</v>
      </c>
      <c r="B19" s="11" t="s">
        <v>27</v>
      </c>
      <c r="C19" s="12" t="s">
        <v>36</v>
      </c>
      <c r="D19" s="10" t="s">
        <v>51</v>
      </c>
      <c r="E19" s="10" t="s">
        <v>55</v>
      </c>
      <c r="F19" s="11" t="s">
        <v>91</v>
      </c>
      <c r="G19" s="12"/>
      <c r="H19" s="13">
        <f t="shared" ref="H19:H49" si="15">I19+J19+K19+L19+M19+N19+O19+P19+Q19+R19+S19+T19+U19+V19+W19+X19</f>
        <v>54430.399140000009</v>
      </c>
      <c r="I19" s="14">
        <v>695.19399999999996</v>
      </c>
      <c r="J19" s="14">
        <v>750</v>
      </c>
      <c r="K19" s="15">
        <v>310.553</v>
      </c>
      <c r="L19" s="14">
        <v>459.25099999999998</v>
      </c>
      <c r="M19" s="14">
        <v>12611.722</v>
      </c>
      <c r="N19" s="14">
        <v>24591.351999999999</v>
      </c>
      <c r="O19" s="1">
        <v>8149.2280000000001</v>
      </c>
      <c r="P19" s="22">
        <v>2492.48</v>
      </c>
      <c r="Q19" s="22">
        <v>2370.6191399999998</v>
      </c>
      <c r="R19" s="22">
        <v>0</v>
      </c>
      <c r="S19" s="22">
        <v>1000</v>
      </c>
      <c r="T19" s="22">
        <v>1000</v>
      </c>
      <c r="U19" s="22">
        <v>0</v>
      </c>
      <c r="V19" s="22">
        <v>0</v>
      </c>
      <c r="W19" s="22">
        <v>0</v>
      </c>
      <c r="X19" s="22">
        <v>0</v>
      </c>
    </row>
    <row r="20" spans="1:24" s="27" customFormat="1" ht="58.5" customHeight="1" x14ac:dyDescent="0.25">
      <c r="A20" s="10" t="s">
        <v>63</v>
      </c>
      <c r="B20" s="11" t="s">
        <v>56</v>
      </c>
      <c r="C20" s="12" t="s">
        <v>169</v>
      </c>
      <c r="D20" s="16" t="s">
        <v>51</v>
      </c>
      <c r="E20" s="16" t="s">
        <v>55</v>
      </c>
      <c r="F20" s="11" t="s">
        <v>92</v>
      </c>
      <c r="G20" s="12"/>
      <c r="H20" s="13">
        <f t="shared" si="15"/>
        <v>657921.18464000011</v>
      </c>
      <c r="I20" s="14">
        <v>3835.1329999999998</v>
      </c>
      <c r="J20" s="14">
        <v>4500</v>
      </c>
      <c r="K20" s="15">
        <v>2874.8</v>
      </c>
      <c r="L20" s="14">
        <v>3412.56</v>
      </c>
      <c r="M20" s="14">
        <v>20520.234</v>
      </c>
      <c r="N20" s="14">
        <v>4525.165</v>
      </c>
      <c r="O20" s="1">
        <f>3836.724+142.077</f>
        <v>3978.8010000000004</v>
      </c>
      <c r="P20" s="22">
        <v>2363.2577999999999</v>
      </c>
      <c r="Q20" s="22">
        <v>1458.1182100000001</v>
      </c>
      <c r="R20" s="22">
        <v>1569.06333</v>
      </c>
      <c r="S20" s="22">
        <v>1477.99191</v>
      </c>
      <c r="T20" s="22">
        <v>1477.99191</v>
      </c>
      <c r="U20" s="22">
        <f>1297.18212+329739.34</f>
        <v>331036.52212000004</v>
      </c>
      <c r="V20" s="22">
        <f>1297.18212+271000</f>
        <v>272297.18212000001</v>
      </c>
      <c r="W20" s="22">
        <v>1297.1821199999999</v>
      </c>
      <c r="X20" s="22">
        <v>1297.1821199999999</v>
      </c>
    </row>
    <row r="21" spans="1:24" ht="45.75" customHeight="1" x14ac:dyDescent="0.25">
      <c r="A21" s="10" t="s">
        <v>62</v>
      </c>
      <c r="B21" s="11" t="s">
        <v>148</v>
      </c>
      <c r="C21" s="12" t="s">
        <v>107</v>
      </c>
      <c r="D21" s="16" t="s">
        <v>51</v>
      </c>
      <c r="E21" s="16" t="s">
        <v>55</v>
      </c>
      <c r="F21" s="11" t="s">
        <v>93</v>
      </c>
      <c r="G21" s="12"/>
      <c r="H21" s="13">
        <f t="shared" si="15"/>
        <v>29823.833439999999</v>
      </c>
      <c r="I21" s="14">
        <v>0</v>
      </c>
      <c r="J21" s="14">
        <v>0</v>
      </c>
      <c r="K21" s="15">
        <v>98.567999999999998</v>
      </c>
      <c r="L21" s="14">
        <v>0</v>
      </c>
      <c r="M21" s="14">
        <v>4018.1750000000002</v>
      </c>
      <c r="N21" s="14">
        <v>9294.7569999999996</v>
      </c>
      <c r="O21" s="1">
        <v>279</v>
      </c>
      <c r="P21" s="22">
        <v>3212.85745</v>
      </c>
      <c r="Q21" s="22">
        <v>572.30966000000001</v>
      </c>
      <c r="R21" s="22">
        <v>2108.16633</v>
      </c>
      <c r="S21" s="22">
        <v>1120</v>
      </c>
      <c r="T21" s="22">
        <v>1120</v>
      </c>
      <c r="U21" s="22">
        <v>2000</v>
      </c>
      <c r="V21" s="22">
        <v>2000</v>
      </c>
      <c r="W21" s="22">
        <v>2000</v>
      </c>
      <c r="X21" s="22">
        <v>2000</v>
      </c>
    </row>
    <row r="22" spans="1:24" ht="20.45" customHeight="1" x14ac:dyDescent="0.25">
      <c r="A22" s="10" t="s">
        <v>64</v>
      </c>
      <c r="B22" s="11" t="s">
        <v>14</v>
      </c>
      <c r="C22" s="12" t="s">
        <v>36</v>
      </c>
      <c r="D22" s="10" t="s">
        <v>51</v>
      </c>
      <c r="E22" s="10"/>
      <c r="F22" s="11" t="s">
        <v>25</v>
      </c>
      <c r="G22" s="12"/>
      <c r="H22" s="13">
        <f t="shared" si="15"/>
        <v>0</v>
      </c>
      <c r="I22" s="14">
        <v>0</v>
      </c>
      <c r="J22" s="14">
        <v>0</v>
      </c>
      <c r="K22" s="15">
        <v>0</v>
      </c>
      <c r="L22" s="14">
        <v>0</v>
      </c>
      <c r="M22" s="14">
        <v>0</v>
      </c>
      <c r="N22" s="14">
        <v>0</v>
      </c>
      <c r="O22" s="1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</row>
    <row r="23" spans="1:24" ht="32.25" customHeight="1" x14ac:dyDescent="0.25">
      <c r="A23" s="10" t="s">
        <v>65</v>
      </c>
      <c r="B23" s="11" t="s">
        <v>214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15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</row>
    <row r="24" spans="1:24" ht="53.25" customHeight="1" x14ac:dyDescent="0.25">
      <c r="A24" s="10" t="s">
        <v>66</v>
      </c>
      <c r="B24" s="11" t="s">
        <v>60</v>
      </c>
      <c r="C24" s="12" t="s">
        <v>36</v>
      </c>
      <c r="D24" s="10" t="s">
        <v>51</v>
      </c>
      <c r="E24" s="10" t="s">
        <v>55</v>
      </c>
      <c r="F24" s="11" t="s">
        <v>94</v>
      </c>
      <c r="G24" s="12"/>
      <c r="H24" s="13">
        <f t="shared" si="15"/>
        <v>41769.533000000003</v>
      </c>
      <c r="I24" s="14">
        <v>9880.9369999999999</v>
      </c>
      <c r="J24" s="14">
        <v>7456.5519999999997</v>
      </c>
      <c r="K24" s="15">
        <v>11494.143</v>
      </c>
      <c r="L24" s="14">
        <v>12937.901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</row>
    <row r="25" spans="1:24" ht="81.75" customHeight="1" x14ac:dyDescent="0.25">
      <c r="A25" s="10" t="s">
        <v>67</v>
      </c>
      <c r="B25" s="11" t="s">
        <v>32</v>
      </c>
      <c r="C25" s="12" t="s">
        <v>36</v>
      </c>
      <c r="D25" s="10" t="s">
        <v>51</v>
      </c>
      <c r="E25" s="10"/>
      <c r="F25" s="11" t="s">
        <v>75</v>
      </c>
      <c r="G25" s="12"/>
      <c r="H25" s="13">
        <f t="shared" si="15"/>
        <v>1008.73</v>
      </c>
      <c r="I25" s="14">
        <v>1008.73</v>
      </c>
      <c r="J25" s="14">
        <v>0</v>
      </c>
      <c r="K25" s="15">
        <v>0</v>
      </c>
      <c r="L25" s="14">
        <v>0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</row>
    <row r="26" spans="1:24" ht="51.75" customHeight="1" x14ac:dyDescent="0.25">
      <c r="A26" s="10" t="s">
        <v>74</v>
      </c>
      <c r="B26" s="11" t="s">
        <v>57</v>
      </c>
      <c r="C26" s="12" t="s">
        <v>36</v>
      </c>
      <c r="D26" s="10" t="s">
        <v>51</v>
      </c>
      <c r="E26" s="10" t="s">
        <v>55</v>
      </c>
      <c r="F26" s="11" t="s">
        <v>95</v>
      </c>
      <c r="G26" s="12"/>
      <c r="H26" s="13">
        <f t="shared" si="15"/>
        <v>1342.8679999999999</v>
      </c>
      <c r="I26" s="14">
        <v>811.17200000000003</v>
      </c>
      <c r="J26" s="14">
        <v>98.873999999999995</v>
      </c>
      <c r="K26" s="15">
        <v>98.873999999999995</v>
      </c>
      <c r="L26" s="14">
        <v>333.94799999999998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</row>
    <row r="27" spans="1:24" ht="133.5" customHeight="1" x14ac:dyDescent="0.25">
      <c r="A27" s="10" t="s">
        <v>87</v>
      </c>
      <c r="B27" s="11" t="s">
        <v>151</v>
      </c>
      <c r="C27" s="12" t="s">
        <v>107</v>
      </c>
      <c r="D27" s="10" t="s">
        <v>51</v>
      </c>
      <c r="E27" s="10" t="s">
        <v>55</v>
      </c>
      <c r="F27" s="11" t="s">
        <v>96</v>
      </c>
      <c r="G27" s="12"/>
      <c r="H27" s="13">
        <f t="shared" si="15"/>
        <v>257492.09596000004</v>
      </c>
      <c r="I27" s="14">
        <v>0</v>
      </c>
      <c r="J27" s="14">
        <v>50667.665000000001</v>
      </c>
      <c r="K27" s="15">
        <v>68575.255000000005</v>
      </c>
      <c r="L27" s="15">
        <v>32174.315999999999</v>
      </c>
      <c r="M27" s="15">
        <v>52293.347549999999</v>
      </c>
      <c r="N27" s="14">
        <v>36248.129999999997</v>
      </c>
      <c r="O27" s="1">
        <v>7328.3860000000004</v>
      </c>
      <c r="P27" s="22">
        <v>4573.4300599999997</v>
      </c>
      <c r="Q27" s="22">
        <v>4573.4300599999997</v>
      </c>
      <c r="R27" s="22">
        <v>1058.1362899999999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</row>
    <row r="28" spans="1:24" ht="133.5" customHeight="1" x14ac:dyDescent="0.25">
      <c r="A28" s="10" t="s">
        <v>105</v>
      </c>
      <c r="B28" s="11" t="s">
        <v>239</v>
      </c>
      <c r="C28" s="12" t="s">
        <v>107</v>
      </c>
      <c r="D28" s="10" t="s">
        <v>51</v>
      </c>
      <c r="E28" s="10" t="s">
        <v>55</v>
      </c>
      <c r="F28" s="11" t="s">
        <v>240</v>
      </c>
      <c r="G28" s="12"/>
      <c r="H28" s="13">
        <f t="shared" si="15"/>
        <v>108757.08559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22">
        <v>37013.975740000002</v>
      </c>
      <c r="R28" s="22">
        <v>71743.109849999993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</row>
    <row r="29" spans="1:24" ht="41.25" customHeight="1" x14ac:dyDescent="0.25">
      <c r="A29" s="10" t="s">
        <v>108</v>
      </c>
      <c r="B29" s="11" t="s">
        <v>88</v>
      </c>
      <c r="C29" s="12" t="s">
        <v>28</v>
      </c>
      <c r="D29" s="10" t="s">
        <v>51</v>
      </c>
      <c r="E29" s="10" t="s">
        <v>55</v>
      </c>
      <c r="F29" s="11" t="s">
        <v>89</v>
      </c>
      <c r="G29" s="12"/>
      <c r="H29" s="13">
        <f t="shared" si="15"/>
        <v>0</v>
      </c>
      <c r="I29" s="14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</row>
    <row r="30" spans="1:24" ht="30" customHeight="1" x14ac:dyDescent="0.25">
      <c r="A30" s="10" t="s">
        <v>112</v>
      </c>
      <c r="B30" s="11" t="s">
        <v>109</v>
      </c>
      <c r="C30" s="12" t="s">
        <v>107</v>
      </c>
      <c r="D30" s="10" t="s">
        <v>51</v>
      </c>
      <c r="E30" s="10" t="s">
        <v>55</v>
      </c>
      <c r="F30" s="11" t="s">
        <v>111</v>
      </c>
      <c r="G30" s="12"/>
      <c r="H30" s="13">
        <f t="shared" si="15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4">
        <v>0</v>
      </c>
      <c r="O30" s="1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</row>
    <row r="31" spans="1:24" ht="54.75" customHeight="1" x14ac:dyDescent="0.25">
      <c r="A31" s="10" t="s">
        <v>116</v>
      </c>
      <c r="B31" s="11" t="s">
        <v>106</v>
      </c>
      <c r="C31" s="12" t="s">
        <v>107</v>
      </c>
      <c r="D31" s="10" t="s">
        <v>51</v>
      </c>
      <c r="E31" s="10" t="s">
        <v>55</v>
      </c>
      <c r="F31" s="11" t="s">
        <v>110</v>
      </c>
      <c r="G31" s="12"/>
      <c r="H31" s="13">
        <f t="shared" si="15"/>
        <v>3000</v>
      </c>
      <c r="I31" s="14">
        <v>0</v>
      </c>
      <c r="J31" s="14">
        <v>0</v>
      </c>
      <c r="K31" s="15">
        <v>0</v>
      </c>
      <c r="L31" s="15">
        <v>3000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</row>
    <row r="32" spans="1:24" ht="69" customHeight="1" x14ac:dyDescent="0.25">
      <c r="A32" s="10" t="s">
        <v>125</v>
      </c>
      <c r="B32" s="11" t="s">
        <v>215</v>
      </c>
      <c r="C32" s="12" t="s">
        <v>107</v>
      </c>
      <c r="D32" s="10" t="s">
        <v>51</v>
      </c>
      <c r="E32" s="10" t="s">
        <v>55</v>
      </c>
      <c r="F32" s="11" t="s">
        <v>113</v>
      </c>
      <c r="G32" s="12"/>
      <c r="H32" s="13">
        <f t="shared" si="15"/>
        <v>717244.31432</v>
      </c>
      <c r="I32" s="14">
        <v>0</v>
      </c>
      <c r="J32" s="14">
        <v>0</v>
      </c>
      <c r="K32" s="15">
        <v>0</v>
      </c>
      <c r="L32" s="15">
        <v>0</v>
      </c>
      <c r="M32" s="15">
        <v>95059.224000000002</v>
      </c>
      <c r="N32" s="14">
        <v>295484.19</v>
      </c>
      <c r="O32" s="1">
        <v>212463.27799999999</v>
      </c>
      <c r="P32" s="22">
        <v>86883.669380000007</v>
      </c>
      <c r="Q32" s="22">
        <v>1182.5233000000001</v>
      </c>
      <c r="R32" s="22">
        <v>16171.42964</v>
      </c>
      <c r="S32" s="22">
        <v>5000</v>
      </c>
      <c r="T32" s="22">
        <v>5000</v>
      </c>
      <c r="U32" s="22">
        <v>0</v>
      </c>
      <c r="V32" s="22">
        <v>0</v>
      </c>
      <c r="W32" s="22">
        <v>0</v>
      </c>
      <c r="X32" s="22">
        <v>0</v>
      </c>
    </row>
    <row r="33" spans="1:24" s="8" customFormat="1" ht="32.25" customHeight="1" x14ac:dyDescent="0.25">
      <c r="A33" s="10" t="s">
        <v>127</v>
      </c>
      <c r="B33" s="11" t="s">
        <v>168</v>
      </c>
      <c r="C33" s="12" t="s">
        <v>191</v>
      </c>
      <c r="D33" s="10" t="s">
        <v>51</v>
      </c>
      <c r="E33" s="10" t="s">
        <v>55</v>
      </c>
      <c r="F33" s="11" t="s">
        <v>137</v>
      </c>
      <c r="G33" s="12"/>
      <c r="H33" s="13">
        <f t="shared" si="15"/>
        <v>25226.627390000001</v>
      </c>
      <c r="I33" s="14">
        <v>0</v>
      </c>
      <c r="J33" s="14">
        <v>0</v>
      </c>
      <c r="K33" s="15">
        <v>0</v>
      </c>
      <c r="L33" s="15">
        <v>0</v>
      </c>
      <c r="M33" s="15">
        <v>1301.991</v>
      </c>
      <c r="N33" s="14">
        <v>15112.163</v>
      </c>
      <c r="O33" s="1">
        <v>2729.4090000000001</v>
      </c>
      <c r="P33" s="22">
        <v>6083.0643899999995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</row>
    <row r="34" spans="1:24" s="8" customFormat="1" ht="102" x14ac:dyDescent="0.25">
      <c r="A34" s="10" t="s">
        <v>128</v>
      </c>
      <c r="B34" s="11" t="s">
        <v>126</v>
      </c>
      <c r="C34" s="12" t="s">
        <v>107</v>
      </c>
      <c r="D34" s="10" t="s">
        <v>51</v>
      </c>
      <c r="E34" s="10" t="s">
        <v>55</v>
      </c>
      <c r="F34" s="11" t="s">
        <v>143</v>
      </c>
      <c r="G34" s="12"/>
      <c r="H34" s="13">
        <f t="shared" si="15"/>
        <v>648.62099999999998</v>
      </c>
      <c r="I34" s="14">
        <v>0</v>
      </c>
      <c r="J34" s="14">
        <v>0</v>
      </c>
      <c r="K34" s="15">
        <v>0</v>
      </c>
      <c r="L34" s="15">
        <v>648.62099999999998</v>
      </c>
      <c r="M34" s="15">
        <v>0</v>
      </c>
      <c r="N34" s="14">
        <v>0</v>
      </c>
      <c r="O34" s="1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</row>
    <row r="35" spans="1:24" s="18" customFormat="1" ht="38.450000000000003" customHeight="1" x14ac:dyDescent="0.25">
      <c r="A35" s="10" t="s">
        <v>130</v>
      </c>
      <c r="B35" s="11" t="s">
        <v>129</v>
      </c>
      <c r="C35" s="12" t="s">
        <v>107</v>
      </c>
      <c r="D35" s="10" t="s">
        <v>51</v>
      </c>
      <c r="E35" s="10" t="s">
        <v>55</v>
      </c>
      <c r="F35" s="11" t="s">
        <v>138</v>
      </c>
      <c r="G35" s="12"/>
      <c r="H35" s="13">
        <f t="shared" si="15"/>
        <v>5698</v>
      </c>
      <c r="I35" s="14">
        <v>0</v>
      </c>
      <c r="J35" s="14">
        <v>0</v>
      </c>
      <c r="K35" s="15">
        <v>0</v>
      </c>
      <c r="L35" s="15">
        <v>0</v>
      </c>
      <c r="M35" s="15">
        <v>2849</v>
      </c>
      <c r="N35" s="14">
        <v>2849</v>
      </c>
      <c r="O35" s="1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</row>
    <row r="36" spans="1:24" s="18" customFormat="1" ht="54" customHeight="1" x14ac:dyDescent="0.25">
      <c r="A36" s="10" t="s">
        <v>135</v>
      </c>
      <c r="B36" s="11" t="s">
        <v>134</v>
      </c>
      <c r="C36" s="12" t="s">
        <v>107</v>
      </c>
      <c r="D36" s="10" t="s">
        <v>51</v>
      </c>
      <c r="E36" s="10" t="s">
        <v>55</v>
      </c>
      <c r="F36" s="11" t="s">
        <v>139</v>
      </c>
      <c r="G36" s="17"/>
      <c r="H36" s="13">
        <f t="shared" si="15"/>
        <v>131.43799999999999</v>
      </c>
      <c r="I36" s="14">
        <v>0</v>
      </c>
      <c r="J36" s="14">
        <v>0</v>
      </c>
      <c r="K36" s="15">
        <v>0</v>
      </c>
      <c r="L36" s="15">
        <v>0</v>
      </c>
      <c r="M36" s="14">
        <v>20</v>
      </c>
      <c r="N36" s="14">
        <v>111.438</v>
      </c>
      <c r="O36" s="1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</row>
    <row r="37" spans="1:24" s="18" customFormat="1" ht="50.25" customHeight="1" x14ac:dyDescent="0.25">
      <c r="A37" s="10" t="s">
        <v>146</v>
      </c>
      <c r="B37" s="11" t="s">
        <v>173</v>
      </c>
      <c r="C37" s="12" t="s">
        <v>36</v>
      </c>
      <c r="D37" s="10" t="s">
        <v>51</v>
      </c>
      <c r="E37" s="10" t="s">
        <v>55</v>
      </c>
      <c r="F37" s="11" t="s">
        <v>140</v>
      </c>
      <c r="G37" s="17"/>
      <c r="H37" s="13">
        <f t="shared" si="15"/>
        <v>1940</v>
      </c>
      <c r="I37" s="14">
        <v>0</v>
      </c>
      <c r="J37" s="14">
        <v>0</v>
      </c>
      <c r="K37" s="15">
        <v>0</v>
      </c>
      <c r="L37" s="15">
        <v>0</v>
      </c>
      <c r="M37" s="14">
        <v>1940</v>
      </c>
      <c r="N37" s="14">
        <v>0</v>
      </c>
      <c r="O37" s="1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</row>
    <row r="38" spans="1:24" s="18" customFormat="1" ht="27.75" customHeight="1" x14ac:dyDescent="0.25">
      <c r="A38" s="10" t="s">
        <v>147</v>
      </c>
      <c r="B38" s="11" t="s">
        <v>144</v>
      </c>
      <c r="C38" s="12" t="s">
        <v>107</v>
      </c>
      <c r="D38" s="10" t="s">
        <v>51</v>
      </c>
      <c r="E38" s="10" t="s">
        <v>55</v>
      </c>
      <c r="F38" s="11" t="s">
        <v>145</v>
      </c>
      <c r="G38" s="17"/>
      <c r="H38" s="13">
        <f t="shared" si="15"/>
        <v>0</v>
      </c>
      <c r="I38" s="14">
        <v>0</v>
      </c>
      <c r="J38" s="14">
        <v>0</v>
      </c>
      <c r="K38" s="15">
        <v>0</v>
      </c>
      <c r="L38" s="15">
        <v>0</v>
      </c>
      <c r="M38" s="14">
        <v>0</v>
      </c>
      <c r="N38" s="14">
        <v>0</v>
      </c>
      <c r="O38" s="1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</row>
    <row r="39" spans="1:24" s="18" customFormat="1" ht="63.4" customHeight="1" x14ac:dyDescent="0.25">
      <c r="A39" s="10" t="s">
        <v>160</v>
      </c>
      <c r="B39" s="11" t="s">
        <v>157</v>
      </c>
      <c r="C39" s="12" t="s">
        <v>107</v>
      </c>
      <c r="D39" s="10" t="s">
        <v>51</v>
      </c>
      <c r="E39" s="10" t="s">
        <v>55</v>
      </c>
      <c r="F39" s="11" t="s">
        <v>158</v>
      </c>
      <c r="G39" s="17"/>
      <c r="H39" s="13">
        <f t="shared" si="15"/>
        <v>156526.40100000001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75886</v>
      </c>
      <c r="O39" s="1">
        <v>80640.400999999998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</row>
    <row r="40" spans="1:24" s="18" customFormat="1" ht="41.25" customHeight="1" x14ac:dyDescent="0.25">
      <c r="A40" s="10" t="s">
        <v>192</v>
      </c>
      <c r="B40" s="11" t="s">
        <v>170</v>
      </c>
      <c r="C40" s="12" t="s">
        <v>107</v>
      </c>
      <c r="D40" s="10" t="s">
        <v>51</v>
      </c>
      <c r="E40" s="10" t="s">
        <v>55</v>
      </c>
      <c r="F40" s="11" t="s">
        <v>159</v>
      </c>
      <c r="G40" s="17"/>
      <c r="H40" s="13">
        <f t="shared" si="15"/>
        <v>44455.647469999996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0</v>
      </c>
      <c r="O40" s="1">
        <v>15833.401</v>
      </c>
      <c r="P40" s="22">
        <v>15800</v>
      </c>
      <c r="Q40" s="22">
        <v>12822.24647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</row>
    <row r="41" spans="1:24" s="18" customFormat="1" ht="39.75" customHeight="1" x14ac:dyDescent="0.25">
      <c r="A41" s="10" t="s">
        <v>194</v>
      </c>
      <c r="B41" s="11" t="s">
        <v>195</v>
      </c>
      <c r="C41" s="12" t="s">
        <v>107</v>
      </c>
      <c r="D41" s="10" t="s">
        <v>51</v>
      </c>
      <c r="E41" s="10" t="s">
        <v>55</v>
      </c>
      <c r="F41" s="11" t="s">
        <v>196</v>
      </c>
      <c r="G41" s="17"/>
      <c r="H41" s="13">
        <f t="shared" si="15"/>
        <v>109460.90342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0</v>
      </c>
      <c r="P41" s="22">
        <v>62659.30315</v>
      </c>
      <c r="Q41" s="22">
        <v>46801.600270000003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</row>
    <row r="42" spans="1:24" s="18" customFormat="1" ht="51" x14ac:dyDescent="0.25">
      <c r="A42" s="10" t="s">
        <v>197</v>
      </c>
      <c r="B42" s="11" t="s">
        <v>258</v>
      </c>
      <c r="C42" s="12" t="s">
        <v>107</v>
      </c>
      <c r="D42" s="10" t="s">
        <v>51</v>
      </c>
      <c r="E42" s="10" t="s">
        <v>55</v>
      </c>
      <c r="F42" s="11" t="s">
        <v>259</v>
      </c>
      <c r="G42" s="17"/>
      <c r="H42" s="13">
        <f t="shared" ref="H42" si="16">I42+J42+K42+L42+M42+N42+O42+P42+Q42+R42+S42+T42+U42+V42+W42+X42</f>
        <v>6176.9586200000003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0</v>
      </c>
      <c r="Q42" s="22">
        <v>0</v>
      </c>
      <c r="R42" s="22">
        <v>6176.9586200000003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</row>
    <row r="43" spans="1:24" s="18" customFormat="1" ht="54.75" customHeight="1" x14ac:dyDescent="0.25">
      <c r="A43" s="10" t="s">
        <v>206</v>
      </c>
      <c r="B43" s="11" t="s">
        <v>212</v>
      </c>
      <c r="C43" s="12" t="s">
        <v>107</v>
      </c>
      <c r="D43" s="10" t="s">
        <v>51</v>
      </c>
      <c r="E43" s="10" t="s">
        <v>55</v>
      </c>
      <c r="F43" s="11" t="s">
        <v>193</v>
      </c>
      <c r="G43" s="17"/>
      <c r="H43" s="13">
        <f t="shared" si="15"/>
        <v>0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</row>
    <row r="44" spans="1:24" s="18" customFormat="1" ht="108" customHeight="1" x14ac:dyDescent="0.25">
      <c r="A44" s="10" t="s">
        <v>216</v>
      </c>
      <c r="B44" s="11" t="s">
        <v>211</v>
      </c>
      <c r="C44" s="12" t="s">
        <v>198</v>
      </c>
      <c r="D44" s="10" t="s">
        <v>51</v>
      </c>
      <c r="E44" s="10" t="s">
        <v>55</v>
      </c>
      <c r="F44" s="11" t="s">
        <v>205</v>
      </c>
      <c r="G44" s="17"/>
      <c r="H44" s="13">
        <f t="shared" si="15"/>
        <v>6725.4179999999997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6725.4179999999997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</row>
    <row r="45" spans="1:24" s="18" customFormat="1" ht="74.45" customHeight="1" x14ac:dyDescent="0.25">
      <c r="A45" s="10" t="s">
        <v>219</v>
      </c>
      <c r="B45" s="11" t="s">
        <v>210</v>
      </c>
      <c r="C45" s="12" t="s">
        <v>207</v>
      </c>
      <c r="D45" s="10" t="s">
        <v>51</v>
      </c>
      <c r="E45" s="10" t="s">
        <v>55</v>
      </c>
      <c r="F45" s="11" t="s">
        <v>208</v>
      </c>
      <c r="G45" s="17"/>
      <c r="H45" s="13">
        <f t="shared" si="15"/>
        <v>55362.538540000001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2998.991</v>
      </c>
      <c r="P45" s="1">
        <v>26199.147540000002</v>
      </c>
      <c r="Q45" s="22">
        <v>503</v>
      </c>
      <c r="R45" s="22">
        <v>25661.4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</row>
    <row r="46" spans="1:24" s="18" customFormat="1" ht="115.5" customHeight="1" x14ac:dyDescent="0.25">
      <c r="A46" s="10" t="s">
        <v>228</v>
      </c>
      <c r="B46" s="24" t="s">
        <v>217</v>
      </c>
      <c r="C46" s="12" t="s">
        <v>207</v>
      </c>
      <c r="D46" s="10" t="s">
        <v>51</v>
      </c>
      <c r="E46" s="10" t="s">
        <v>55</v>
      </c>
      <c r="F46" s="11" t="s">
        <v>218</v>
      </c>
      <c r="G46" s="12"/>
      <c r="H46" s="13">
        <f t="shared" si="15"/>
        <v>15432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0</v>
      </c>
      <c r="P46" s="1">
        <v>3432</v>
      </c>
      <c r="Q46" s="22">
        <v>0</v>
      </c>
      <c r="R46" s="22">
        <v>0</v>
      </c>
      <c r="S46" s="22">
        <v>6000</v>
      </c>
      <c r="T46" s="22">
        <v>6000</v>
      </c>
      <c r="U46" s="22">
        <v>0</v>
      </c>
      <c r="V46" s="22">
        <v>0</v>
      </c>
      <c r="W46" s="22">
        <v>0</v>
      </c>
      <c r="X46" s="22">
        <v>0</v>
      </c>
    </row>
    <row r="47" spans="1:24" s="18" customFormat="1" ht="51" x14ac:dyDescent="0.25">
      <c r="A47" s="10" t="s">
        <v>241</v>
      </c>
      <c r="B47" s="24" t="s">
        <v>229</v>
      </c>
      <c r="C47" s="12" t="s">
        <v>207</v>
      </c>
      <c r="D47" s="10" t="s">
        <v>51</v>
      </c>
      <c r="E47" s="10" t="s">
        <v>55</v>
      </c>
      <c r="F47" s="11" t="s">
        <v>230</v>
      </c>
      <c r="G47" s="12"/>
      <c r="H47" s="13">
        <f t="shared" si="15"/>
        <v>225.03315000000001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0</v>
      </c>
      <c r="Q47" s="22">
        <v>97.373570000000001</v>
      </c>
      <c r="R47" s="22">
        <v>127.65958000000001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</row>
    <row r="48" spans="1:24" s="18" customFormat="1" ht="63.75" x14ac:dyDescent="0.25">
      <c r="A48" s="10" t="s">
        <v>243</v>
      </c>
      <c r="B48" s="24" t="s">
        <v>242</v>
      </c>
      <c r="C48" s="12" t="s">
        <v>207</v>
      </c>
      <c r="D48" s="10" t="s">
        <v>51</v>
      </c>
      <c r="E48" s="10" t="s">
        <v>55</v>
      </c>
      <c r="F48" s="11" t="s">
        <v>158</v>
      </c>
      <c r="G48" s="12"/>
      <c r="H48" s="13">
        <f t="shared" si="15"/>
        <v>6250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0</v>
      </c>
      <c r="R48" s="22">
        <v>250</v>
      </c>
      <c r="S48" s="22">
        <v>3000</v>
      </c>
      <c r="T48" s="22">
        <v>3000</v>
      </c>
      <c r="U48" s="22">
        <v>0</v>
      </c>
      <c r="V48" s="22">
        <v>0</v>
      </c>
      <c r="W48" s="22">
        <v>0</v>
      </c>
      <c r="X48" s="22">
        <v>0</v>
      </c>
    </row>
    <row r="49" spans="1:24" s="18" customFormat="1" ht="89.25" x14ac:dyDescent="0.25">
      <c r="A49" s="10" t="s">
        <v>246</v>
      </c>
      <c r="B49" s="24" t="s">
        <v>244</v>
      </c>
      <c r="C49" s="12" t="s">
        <v>207</v>
      </c>
      <c r="D49" s="10" t="s">
        <v>51</v>
      </c>
      <c r="E49" s="10" t="s">
        <v>55</v>
      </c>
      <c r="F49" s="11" t="s">
        <v>245</v>
      </c>
      <c r="G49" s="12"/>
      <c r="H49" s="13">
        <f t="shared" si="15"/>
        <v>6200</v>
      </c>
      <c r="I49" s="14">
        <v>0</v>
      </c>
      <c r="J49" s="14">
        <v>0</v>
      </c>
      <c r="K49" s="15">
        <v>0</v>
      </c>
      <c r="L49" s="15">
        <v>0</v>
      </c>
      <c r="M49" s="14">
        <v>0</v>
      </c>
      <c r="N49" s="14">
        <v>0</v>
      </c>
      <c r="O49" s="1">
        <v>0</v>
      </c>
      <c r="P49" s="1">
        <v>0</v>
      </c>
      <c r="Q49" s="22">
        <v>0</v>
      </c>
      <c r="R49" s="22">
        <v>6200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</row>
    <row r="50" spans="1:24" s="18" customFormat="1" ht="104.1" customHeight="1" x14ac:dyDescent="0.25">
      <c r="A50" s="56" t="s">
        <v>132</v>
      </c>
      <c r="B50" s="76" t="s">
        <v>131</v>
      </c>
      <c r="C50" s="77" t="s">
        <v>107</v>
      </c>
      <c r="D50" s="78" t="s">
        <v>51</v>
      </c>
      <c r="E50" s="78" t="s">
        <v>55</v>
      </c>
      <c r="F50" s="57" t="s">
        <v>152</v>
      </c>
      <c r="G50" s="77"/>
      <c r="H50" s="79">
        <f>H51+H52+H53+H54+H55</f>
        <v>146161.2531</v>
      </c>
      <c r="I50" s="79">
        <f>I52+I53+I54</f>
        <v>0</v>
      </c>
      <c r="J50" s="79">
        <f>J52+J53+J54</f>
        <v>0</v>
      </c>
      <c r="K50" s="79">
        <f>K52+K53+K54</f>
        <v>0</v>
      </c>
      <c r="L50" s="79">
        <f>L52+L53+L54</f>
        <v>96</v>
      </c>
      <c r="M50" s="79">
        <f>M52+M53+M54</f>
        <v>5251</v>
      </c>
      <c r="N50" s="79">
        <f>N51+N52+N53+N54+N55</f>
        <v>88342.975000000006</v>
      </c>
      <c r="O50" s="80">
        <f>O51+O52+O53+O54+O55</f>
        <v>52471.278100000003</v>
      </c>
      <c r="P50" s="71">
        <f>P52+P53+P54+P55</f>
        <v>0</v>
      </c>
      <c r="Q50" s="71">
        <f>Q52+Q53+Q54+Q55</f>
        <v>0</v>
      </c>
      <c r="R50" s="71">
        <f t="shared" ref="R50:T50" si="17">R52+R53+R54+R55</f>
        <v>0</v>
      </c>
      <c r="S50" s="71">
        <f t="shared" si="17"/>
        <v>0</v>
      </c>
      <c r="T50" s="71">
        <f t="shared" si="17"/>
        <v>0</v>
      </c>
      <c r="U50" s="71">
        <f t="shared" ref="U50:X50" si="18">U52+U53+U54+U55</f>
        <v>0</v>
      </c>
      <c r="V50" s="71">
        <f t="shared" si="18"/>
        <v>0</v>
      </c>
      <c r="W50" s="71">
        <f t="shared" si="18"/>
        <v>0</v>
      </c>
      <c r="X50" s="71">
        <f t="shared" si="18"/>
        <v>0</v>
      </c>
    </row>
    <row r="51" spans="1:24" s="18" customFormat="1" ht="134.1" customHeight="1" x14ac:dyDescent="0.25">
      <c r="A51" s="10" t="s">
        <v>153</v>
      </c>
      <c r="B51" s="19" t="s">
        <v>200</v>
      </c>
      <c r="C51" s="12" t="s">
        <v>107</v>
      </c>
      <c r="D51" s="10" t="s">
        <v>51</v>
      </c>
      <c r="E51" s="10" t="s">
        <v>55</v>
      </c>
      <c r="F51" s="11" t="s">
        <v>187</v>
      </c>
      <c r="G51" s="17"/>
      <c r="H51" s="13">
        <f>I51+J51+K51+L51+M51+N51+O51+P51+Q51+R51+S51+T51+U51+V51+W51+X51</f>
        <v>17289.627</v>
      </c>
      <c r="I51" s="14">
        <v>0</v>
      </c>
      <c r="J51" s="14">
        <v>0</v>
      </c>
      <c r="K51" s="15">
        <v>0</v>
      </c>
      <c r="L51" s="15">
        <v>0</v>
      </c>
      <c r="M51" s="15">
        <v>0</v>
      </c>
      <c r="N51" s="14">
        <v>4739.46</v>
      </c>
      <c r="O51" s="1">
        <v>12550.166999999999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</row>
    <row r="52" spans="1:24" s="18" customFormat="1" ht="79.5" customHeight="1" x14ac:dyDescent="0.25">
      <c r="A52" s="10" t="s">
        <v>161</v>
      </c>
      <c r="B52" s="11" t="s">
        <v>174</v>
      </c>
      <c r="C52" s="12" t="s">
        <v>107</v>
      </c>
      <c r="D52" s="10" t="s">
        <v>51</v>
      </c>
      <c r="E52" s="10" t="s">
        <v>55</v>
      </c>
      <c r="F52" s="11" t="s">
        <v>188</v>
      </c>
      <c r="G52" s="12"/>
      <c r="H52" s="13">
        <f t="shared" ref="H52:H55" si="19">I52+J52+K52+L52+M52+N52+O52+P52+Q52+R52+S52+T52+U52+V52+W52+X52</f>
        <v>22283.848000000002</v>
      </c>
      <c r="I52" s="14">
        <v>0</v>
      </c>
      <c r="J52" s="14">
        <v>0</v>
      </c>
      <c r="K52" s="15">
        <v>0</v>
      </c>
      <c r="L52" s="15">
        <v>96</v>
      </c>
      <c r="M52" s="15">
        <v>5251</v>
      </c>
      <c r="N52" s="14">
        <v>16936.848000000002</v>
      </c>
      <c r="O52" s="1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</row>
    <row r="53" spans="1:24" s="18" customFormat="1" ht="39" customHeight="1" x14ac:dyDescent="0.25">
      <c r="A53" s="10" t="s">
        <v>162</v>
      </c>
      <c r="B53" s="11" t="s">
        <v>163</v>
      </c>
      <c r="C53" s="12" t="s">
        <v>107</v>
      </c>
      <c r="D53" s="10" t="s">
        <v>51</v>
      </c>
      <c r="E53" s="10" t="s">
        <v>55</v>
      </c>
      <c r="F53" s="11" t="s">
        <v>183</v>
      </c>
      <c r="G53" s="17"/>
      <c r="H53" s="13">
        <f t="shared" si="19"/>
        <v>0</v>
      </c>
      <c r="I53" s="14">
        <v>0</v>
      </c>
      <c r="J53" s="14">
        <v>0</v>
      </c>
      <c r="K53" s="15">
        <v>0</v>
      </c>
      <c r="L53" s="15">
        <v>0</v>
      </c>
      <c r="M53" s="15">
        <v>0</v>
      </c>
      <c r="N53" s="14">
        <v>0</v>
      </c>
      <c r="O53" s="1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</row>
    <row r="54" spans="1:24" ht="33.75" customHeight="1" x14ac:dyDescent="0.25">
      <c r="A54" s="10" t="s">
        <v>182</v>
      </c>
      <c r="B54" s="11" t="s">
        <v>175</v>
      </c>
      <c r="C54" s="12" t="s">
        <v>107</v>
      </c>
      <c r="D54" s="10" t="s">
        <v>51</v>
      </c>
      <c r="E54" s="10" t="s">
        <v>55</v>
      </c>
      <c r="F54" s="11" t="s">
        <v>184</v>
      </c>
      <c r="G54" s="17"/>
      <c r="H54" s="13">
        <f t="shared" si="19"/>
        <v>51032.222099999999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11111.111000000001</v>
      </c>
      <c r="O54" s="1">
        <v>39921.111100000002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</row>
    <row r="55" spans="1:24" ht="31.5" customHeight="1" x14ac:dyDescent="0.25">
      <c r="A55" s="10" t="s">
        <v>190</v>
      </c>
      <c r="B55" s="11" t="s">
        <v>175</v>
      </c>
      <c r="C55" s="12" t="s">
        <v>107</v>
      </c>
      <c r="D55" s="10" t="s">
        <v>51</v>
      </c>
      <c r="E55" s="10" t="s">
        <v>55</v>
      </c>
      <c r="F55" s="11" t="s">
        <v>185</v>
      </c>
      <c r="G55" s="17"/>
      <c r="H55" s="13">
        <f t="shared" si="19"/>
        <v>55555.555999999997</v>
      </c>
      <c r="I55" s="14">
        <v>0</v>
      </c>
      <c r="J55" s="14">
        <v>0</v>
      </c>
      <c r="K55" s="15">
        <v>0</v>
      </c>
      <c r="L55" s="15">
        <v>0</v>
      </c>
      <c r="M55" s="15">
        <v>0</v>
      </c>
      <c r="N55" s="14">
        <v>55555.555999999997</v>
      </c>
      <c r="O55" s="1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</row>
    <row r="56" spans="1:24" ht="57" x14ac:dyDescent="0.25">
      <c r="A56" s="66" t="s">
        <v>247</v>
      </c>
      <c r="B56" s="76" t="s">
        <v>248</v>
      </c>
      <c r="C56" s="77" t="s">
        <v>107</v>
      </c>
      <c r="D56" s="78" t="s">
        <v>51</v>
      </c>
      <c r="E56" s="78" t="s">
        <v>55</v>
      </c>
      <c r="F56" s="68" t="s">
        <v>249</v>
      </c>
      <c r="G56" s="77"/>
      <c r="H56" s="79">
        <f>H57+H58</f>
        <v>545634.30000000005</v>
      </c>
      <c r="I56" s="79">
        <f>I57+I58</f>
        <v>0</v>
      </c>
      <c r="J56" s="79">
        <f t="shared" ref="J56:X56" si="20">J57+J58</f>
        <v>0</v>
      </c>
      <c r="K56" s="79">
        <f t="shared" si="20"/>
        <v>0</v>
      </c>
      <c r="L56" s="79">
        <f t="shared" si="20"/>
        <v>0</v>
      </c>
      <c r="M56" s="79">
        <f t="shared" si="20"/>
        <v>0</v>
      </c>
      <c r="N56" s="79">
        <f t="shared" si="20"/>
        <v>0</v>
      </c>
      <c r="O56" s="79">
        <f t="shared" si="20"/>
        <v>0</v>
      </c>
      <c r="P56" s="79">
        <f t="shared" si="20"/>
        <v>0</v>
      </c>
      <c r="Q56" s="79">
        <f t="shared" si="20"/>
        <v>0</v>
      </c>
      <c r="R56" s="79">
        <f t="shared" si="20"/>
        <v>0</v>
      </c>
      <c r="S56" s="79">
        <f t="shared" si="20"/>
        <v>232801.9</v>
      </c>
      <c r="T56" s="79">
        <f t="shared" si="20"/>
        <v>312832.40000000002</v>
      </c>
      <c r="U56" s="79">
        <f t="shared" si="20"/>
        <v>0</v>
      </c>
      <c r="V56" s="79">
        <f t="shared" si="20"/>
        <v>0</v>
      </c>
      <c r="W56" s="79">
        <f t="shared" si="20"/>
        <v>0</v>
      </c>
      <c r="X56" s="79">
        <f t="shared" si="20"/>
        <v>0</v>
      </c>
    </row>
    <row r="57" spans="1:24" ht="31.5" customHeight="1" x14ac:dyDescent="0.25">
      <c r="A57" s="10" t="s">
        <v>250</v>
      </c>
      <c r="B57" s="11" t="s">
        <v>175</v>
      </c>
      <c r="C57" s="12" t="s">
        <v>107</v>
      </c>
      <c r="D57" s="10" t="s">
        <v>51</v>
      </c>
      <c r="E57" s="10" t="s">
        <v>55</v>
      </c>
      <c r="F57" s="11" t="s">
        <v>251</v>
      </c>
      <c r="G57" s="17"/>
      <c r="H57" s="13">
        <f t="shared" ref="H57" si="21">I57+J57+K57+L57+M57+N57+O57+P57+Q57+R57+S57+T57+U57+V57+W57+X57</f>
        <v>285634.3</v>
      </c>
      <c r="I57" s="14">
        <v>0</v>
      </c>
      <c r="J57" s="14">
        <v>0</v>
      </c>
      <c r="K57" s="15">
        <v>0</v>
      </c>
      <c r="L57" s="15">
        <v>0</v>
      </c>
      <c r="M57" s="15">
        <v>0</v>
      </c>
      <c r="N57" s="14">
        <v>0</v>
      </c>
      <c r="O57" s="1">
        <v>0</v>
      </c>
      <c r="P57" s="22">
        <v>0</v>
      </c>
      <c r="Q57" s="22">
        <v>0</v>
      </c>
      <c r="R57" s="22">
        <v>0</v>
      </c>
      <c r="S57" s="22">
        <v>102801.9</v>
      </c>
      <c r="T57" s="22">
        <v>182832.4</v>
      </c>
      <c r="U57" s="22">
        <v>0</v>
      </c>
      <c r="V57" s="22">
        <v>0</v>
      </c>
      <c r="W57" s="22">
        <v>0</v>
      </c>
      <c r="X57" s="22">
        <v>0</v>
      </c>
    </row>
    <row r="58" spans="1:24" ht="51" x14ac:dyDescent="0.25">
      <c r="A58" s="10" t="s">
        <v>252</v>
      </c>
      <c r="B58" s="11" t="s">
        <v>257</v>
      </c>
      <c r="C58" s="12" t="s">
        <v>107</v>
      </c>
      <c r="D58" s="10" t="s">
        <v>51</v>
      </c>
      <c r="E58" s="10" t="s">
        <v>55</v>
      </c>
      <c r="F58" s="11" t="s">
        <v>254</v>
      </c>
      <c r="G58" s="17"/>
      <c r="H58" s="13">
        <f t="shared" ref="H58" si="22">I58+J58+K58+L58+M58+N58+O58+P58+Q58+R58+S58+T58+U58+V58+W58+X58</f>
        <v>260000</v>
      </c>
      <c r="I58" s="14">
        <v>0</v>
      </c>
      <c r="J58" s="14">
        <v>0</v>
      </c>
      <c r="K58" s="15">
        <v>0</v>
      </c>
      <c r="L58" s="15">
        <v>0</v>
      </c>
      <c r="M58" s="15">
        <v>0</v>
      </c>
      <c r="N58" s="14">
        <v>0</v>
      </c>
      <c r="O58" s="1">
        <v>0</v>
      </c>
      <c r="P58" s="22">
        <v>0</v>
      </c>
      <c r="Q58" s="22">
        <v>0</v>
      </c>
      <c r="R58" s="22">
        <v>0</v>
      </c>
      <c r="S58" s="22">
        <v>130000</v>
      </c>
      <c r="T58" s="22">
        <v>130000</v>
      </c>
      <c r="U58" s="22">
        <v>0</v>
      </c>
      <c r="V58" s="22">
        <v>0</v>
      </c>
      <c r="W58" s="22">
        <v>0</v>
      </c>
      <c r="X58" s="22">
        <v>0</v>
      </c>
    </row>
    <row r="59" spans="1:24" ht="32.25" customHeight="1" x14ac:dyDescent="0.25">
      <c r="A59" s="85" t="s">
        <v>166</v>
      </c>
      <c r="B59" s="86" t="s">
        <v>176</v>
      </c>
      <c r="C59" s="87"/>
      <c r="D59" s="88" t="s">
        <v>117</v>
      </c>
      <c r="E59" s="88" t="s">
        <v>118</v>
      </c>
      <c r="F59" s="86" t="s">
        <v>119</v>
      </c>
      <c r="G59" s="89"/>
      <c r="H59" s="90">
        <f>H60+H67</f>
        <v>133213.28880000001</v>
      </c>
      <c r="I59" s="90">
        <f t="shared" ref="I59:S59" si="23">I60+I67</f>
        <v>4165.5619999999999</v>
      </c>
      <c r="J59" s="90">
        <f t="shared" si="23"/>
        <v>1288.261</v>
      </c>
      <c r="K59" s="90">
        <f t="shared" si="23"/>
        <v>500</v>
      </c>
      <c r="L59" s="90">
        <f t="shared" si="23"/>
        <v>9710.1110000000008</v>
      </c>
      <c r="M59" s="90">
        <f t="shared" si="23"/>
        <v>78700.672999999995</v>
      </c>
      <c r="N59" s="90">
        <f>N60+N67</f>
        <v>28828.681799999998</v>
      </c>
      <c r="O59" s="91">
        <f>O60+O67</f>
        <v>870</v>
      </c>
      <c r="P59" s="92">
        <f t="shared" si="23"/>
        <v>900</v>
      </c>
      <c r="Q59" s="92">
        <f t="shared" si="23"/>
        <v>900</v>
      </c>
      <c r="R59" s="92">
        <f t="shared" si="23"/>
        <v>1200</v>
      </c>
      <c r="S59" s="92">
        <f t="shared" si="23"/>
        <v>1250</v>
      </c>
      <c r="T59" s="92">
        <f t="shared" ref="T59:X59" si="24">T60+T67</f>
        <v>1300</v>
      </c>
      <c r="U59" s="92">
        <f t="shared" si="24"/>
        <v>900</v>
      </c>
      <c r="V59" s="92">
        <f t="shared" si="24"/>
        <v>900</v>
      </c>
      <c r="W59" s="92">
        <f t="shared" si="24"/>
        <v>900</v>
      </c>
      <c r="X59" s="92">
        <f t="shared" si="24"/>
        <v>900</v>
      </c>
    </row>
    <row r="60" spans="1:24" ht="49.15" customHeight="1" x14ac:dyDescent="0.25">
      <c r="A60" s="66" t="s">
        <v>15</v>
      </c>
      <c r="B60" s="68" t="s">
        <v>68</v>
      </c>
      <c r="C60" s="69" t="s">
        <v>29</v>
      </c>
      <c r="D60" s="66" t="s">
        <v>51</v>
      </c>
      <c r="E60" s="66"/>
      <c r="F60" s="68" t="s">
        <v>98</v>
      </c>
      <c r="G60" s="84"/>
      <c r="H60" s="70">
        <f>I60+J60+K60+L60+M60+N60+O60+P60+Q60+R60+S60+T60+U60+V60+W60+X60</f>
        <v>120751.587</v>
      </c>
      <c r="I60" s="72">
        <f>I61+I62+I63+I65+I64</f>
        <v>4165.5619999999999</v>
      </c>
      <c r="J60" s="72">
        <f>J61+J62+J63+J65+J64</f>
        <v>1092.6959999999999</v>
      </c>
      <c r="K60" s="72">
        <f>K61+K62+K63+K65+K64</f>
        <v>0</v>
      </c>
      <c r="L60" s="72">
        <f>L61+L62+L63+L65+L64</f>
        <v>9409.1110000000008</v>
      </c>
      <c r="M60" s="72">
        <f t="shared" ref="M60:S60" si="25">M61+M62+M63+M65+M64+M66</f>
        <v>78091.384999999995</v>
      </c>
      <c r="N60" s="72">
        <f t="shared" si="25"/>
        <v>27992.832999999999</v>
      </c>
      <c r="O60" s="83">
        <f>O61+O62+O63+O65+O64+O66</f>
        <v>0</v>
      </c>
      <c r="P60" s="73">
        <f t="shared" si="25"/>
        <v>0</v>
      </c>
      <c r="Q60" s="73">
        <f t="shared" si="25"/>
        <v>0</v>
      </c>
      <c r="R60" s="73">
        <f t="shared" si="25"/>
        <v>0</v>
      </c>
      <c r="S60" s="73">
        <f t="shared" si="25"/>
        <v>0</v>
      </c>
      <c r="T60" s="73">
        <f t="shared" ref="T60:X60" si="26">T61+T62+T63+T65+T64+T66</f>
        <v>0</v>
      </c>
      <c r="U60" s="73">
        <f t="shared" si="26"/>
        <v>0</v>
      </c>
      <c r="V60" s="73">
        <f t="shared" si="26"/>
        <v>0</v>
      </c>
      <c r="W60" s="73">
        <f t="shared" si="26"/>
        <v>0</v>
      </c>
      <c r="X60" s="73">
        <f t="shared" si="26"/>
        <v>0</v>
      </c>
    </row>
    <row r="61" spans="1:24" ht="27.75" customHeight="1" x14ac:dyDescent="0.25">
      <c r="A61" s="20" t="s">
        <v>33</v>
      </c>
      <c r="B61" s="21" t="s">
        <v>35</v>
      </c>
      <c r="C61" s="12" t="s">
        <v>37</v>
      </c>
      <c r="D61" s="10" t="s">
        <v>54</v>
      </c>
      <c r="E61" s="10" t="s">
        <v>58</v>
      </c>
      <c r="F61" s="11" t="s">
        <v>76</v>
      </c>
      <c r="G61" s="12"/>
      <c r="H61" s="13">
        <f>I61+J61+K61+L61+M61+N61+O61+P61+Q61+R61+S61</f>
        <v>4558.3360000000002</v>
      </c>
      <c r="I61" s="14">
        <v>3765.5619999999999</v>
      </c>
      <c r="J61" s="14">
        <v>792.774</v>
      </c>
      <c r="K61" s="15">
        <v>0</v>
      </c>
      <c r="L61" s="14">
        <v>0</v>
      </c>
      <c r="M61" s="14">
        <v>0</v>
      </c>
      <c r="N61" s="14">
        <v>0</v>
      </c>
      <c r="O61" s="1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</row>
    <row r="62" spans="1:24" ht="31.5" customHeight="1" x14ac:dyDescent="0.25">
      <c r="A62" s="10" t="s">
        <v>34</v>
      </c>
      <c r="B62" s="11" t="s">
        <v>213</v>
      </c>
      <c r="C62" s="12" t="s">
        <v>28</v>
      </c>
      <c r="D62" s="10" t="s">
        <v>54</v>
      </c>
      <c r="E62" s="10" t="s">
        <v>58</v>
      </c>
      <c r="F62" s="11" t="s">
        <v>77</v>
      </c>
      <c r="G62" s="12"/>
      <c r="H62" s="13">
        <f t="shared" ref="H62:H65" si="27">I62+J62+K62+L62+M62+N62+O62+P62+Q62+R62+S62</f>
        <v>699.92200000000003</v>
      </c>
      <c r="I62" s="14">
        <v>400</v>
      </c>
      <c r="J62" s="14">
        <v>299.92200000000003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</row>
    <row r="63" spans="1:24" s="8" customFormat="1" ht="31.5" customHeight="1" x14ac:dyDescent="0.25">
      <c r="A63" s="10" t="s">
        <v>43</v>
      </c>
      <c r="B63" s="11" t="s">
        <v>31</v>
      </c>
      <c r="C63" s="12" t="s">
        <v>28</v>
      </c>
      <c r="D63" s="10" t="s">
        <v>54</v>
      </c>
      <c r="E63" s="10"/>
      <c r="F63" s="11" t="s">
        <v>25</v>
      </c>
      <c r="G63" s="12"/>
      <c r="H63" s="13">
        <f t="shared" si="27"/>
        <v>0</v>
      </c>
      <c r="I63" s="14">
        <v>0</v>
      </c>
      <c r="J63" s="14">
        <v>0</v>
      </c>
      <c r="K63" s="15">
        <v>0</v>
      </c>
      <c r="L63" s="14">
        <v>0</v>
      </c>
      <c r="M63" s="14">
        <v>0</v>
      </c>
      <c r="N63" s="14">
        <v>0</v>
      </c>
      <c r="O63" s="1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</row>
    <row r="64" spans="1:24" ht="36.75" customHeight="1" x14ac:dyDescent="0.25">
      <c r="A64" s="20" t="s">
        <v>44</v>
      </c>
      <c r="B64" s="21" t="s">
        <v>115</v>
      </c>
      <c r="C64" s="12" t="s">
        <v>36</v>
      </c>
      <c r="D64" s="10" t="s">
        <v>51</v>
      </c>
      <c r="E64" s="10" t="s">
        <v>58</v>
      </c>
      <c r="F64" s="11" t="s">
        <v>141</v>
      </c>
      <c r="G64" s="12"/>
      <c r="H64" s="13">
        <f t="shared" si="27"/>
        <v>111753.329</v>
      </c>
      <c r="I64" s="14">
        <v>0</v>
      </c>
      <c r="J64" s="14">
        <v>0</v>
      </c>
      <c r="K64" s="15">
        <v>0</v>
      </c>
      <c r="L64" s="14">
        <v>9409.1110000000008</v>
      </c>
      <c r="M64" s="14">
        <v>78091.384999999995</v>
      </c>
      <c r="N64" s="14">
        <v>24252.832999999999</v>
      </c>
      <c r="O64" s="1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</row>
    <row r="65" spans="1:24" ht="65.25" customHeight="1" x14ac:dyDescent="0.25">
      <c r="A65" s="16" t="s">
        <v>114</v>
      </c>
      <c r="B65" s="28" t="s">
        <v>17</v>
      </c>
      <c r="C65" s="17" t="s">
        <v>38</v>
      </c>
      <c r="D65" s="16" t="s">
        <v>54</v>
      </c>
      <c r="E65" s="16"/>
      <c r="F65" s="28" t="s">
        <v>25</v>
      </c>
      <c r="G65" s="17"/>
      <c r="H65" s="13">
        <f t="shared" si="27"/>
        <v>0</v>
      </c>
      <c r="I65" s="49">
        <v>0</v>
      </c>
      <c r="J65" s="49">
        <v>0</v>
      </c>
      <c r="K65" s="50">
        <v>0</v>
      </c>
      <c r="L65" s="49">
        <v>0</v>
      </c>
      <c r="M65" s="49">
        <v>0</v>
      </c>
      <c r="N65" s="49">
        <v>0</v>
      </c>
      <c r="O65" s="1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</row>
    <row r="66" spans="1:24" ht="31.15" customHeight="1" x14ac:dyDescent="0.25">
      <c r="A66" s="16" t="s">
        <v>154</v>
      </c>
      <c r="B66" s="28" t="s">
        <v>155</v>
      </c>
      <c r="C66" s="12" t="s">
        <v>36</v>
      </c>
      <c r="D66" s="10" t="s">
        <v>51</v>
      </c>
      <c r="E66" s="10" t="s">
        <v>58</v>
      </c>
      <c r="F66" s="28" t="s">
        <v>156</v>
      </c>
      <c r="G66" s="17"/>
      <c r="H66" s="13">
        <f t="shared" ref="H66:H71" si="28">I66+J66+K66+L66+M66+N66+O66+P66+Q66+R66+S66</f>
        <v>3740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3740</v>
      </c>
      <c r="O66" s="1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</row>
    <row r="67" spans="1:24" ht="42.2" customHeight="1" x14ac:dyDescent="0.25">
      <c r="A67" s="56" t="s">
        <v>18</v>
      </c>
      <c r="B67" s="68" t="s">
        <v>69</v>
      </c>
      <c r="C67" s="81" t="s">
        <v>83</v>
      </c>
      <c r="D67" s="56" t="s">
        <v>103</v>
      </c>
      <c r="E67" s="56"/>
      <c r="F67" s="57" t="s">
        <v>142</v>
      </c>
      <c r="G67" s="81"/>
      <c r="H67" s="79">
        <f>I67+J67+K67+L67+M67+N67+O67+P67+Q67+R67+S67+T67+U67+V67+W67+X67</f>
        <v>12461.701799999999</v>
      </c>
      <c r="I67" s="82">
        <f t="shared" ref="I67:S67" si="29">I68+I69+I70</f>
        <v>0</v>
      </c>
      <c r="J67" s="82">
        <f t="shared" si="29"/>
        <v>195.565</v>
      </c>
      <c r="K67" s="82">
        <f t="shared" si="29"/>
        <v>500</v>
      </c>
      <c r="L67" s="82">
        <f t="shared" si="29"/>
        <v>301</v>
      </c>
      <c r="M67" s="82">
        <f t="shared" si="29"/>
        <v>609.28800000000001</v>
      </c>
      <c r="N67" s="82">
        <f>N68+N69+N70+N71</f>
        <v>835.84879999999998</v>
      </c>
      <c r="O67" s="83">
        <f>O68+O69+O70+O71</f>
        <v>870</v>
      </c>
      <c r="P67" s="73">
        <f t="shared" si="29"/>
        <v>900</v>
      </c>
      <c r="Q67" s="73">
        <f>Q68+Q69+Q70+Q71</f>
        <v>900</v>
      </c>
      <c r="R67" s="73">
        <f t="shared" si="29"/>
        <v>1200</v>
      </c>
      <c r="S67" s="73">
        <f t="shared" si="29"/>
        <v>1250</v>
      </c>
      <c r="T67" s="73">
        <f t="shared" ref="T67:X67" si="30">T68+T69+T70</f>
        <v>1300</v>
      </c>
      <c r="U67" s="73">
        <f t="shared" si="30"/>
        <v>900</v>
      </c>
      <c r="V67" s="73">
        <f t="shared" si="30"/>
        <v>900</v>
      </c>
      <c r="W67" s="73">
        <f t="shared" si="30"/>
        <v>900</v>
      </c>
      <c r="X67" s="73">
        <f t="shared" si="30"/>
        <v>900</v>
      </c>
    </row>
    <row r="68" spans="1:24" ht="45.4" customHeight="1" x14ac:dyDescent="0.25">
      <c r="A68" s="10" t="s">
        <v>45</v>
      </c>
      <c r="B68" s="11" t="s">
        <v>30</v>
      </c>
      <c r="C68" s="12" t="s">
        <v>37</v>
      </c>
      <c r="D68" s="10" t="s">
        <v>54</v>
      </c>
      <c r="E68" s="10" t="s">
        <v>61</v>
      </c>
      <c r="F68" s="11" t="s">
        <v>85</v>
      </c>
      <c r="G68" s="12"/>
      <c r="H68" s="13">
        <f t="shared" si="28"/>
        <v>52.863999999999997</v>
      </c>
      <c r="I68" s="14">
        <v>0</v>
      </c>
      <c r="J68" s="14">
        <v>52.863999999999997</v>
      </c>
      <c r="K68" s="15">
        <v>0</v>
      </c>
      <c r="L68" s="14">
        <v>0</v>
      </c>
      <c r="M68" s="14">
        <v>0</v>
      </c>
      <c r="N68" s="14">
        <v>0</v>
      </c>
      <c r="O68" s="1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</row>
    <row r="69" spans="1:24" ht="42.75" customHeight="1" x14ac:dyDescent="0.25">
      <c r="A69" s="10" t="s">
        <v>52</v>
      </c>
      <c r="B69" s="11" t="s">
        <v>59</v>
      </c>
      <c r="C69" s="12" t="s">
        <v>53</v>
      </c>
      <c r="D69" s="10" t="s">
        <v>51</v>
      </c>
      <c r="E69" s="10" t="s">
        <v>58</v>
      </c>
      <c r="F69" s="11" t="s">
        <v>86</v>
      </c>
      <c r="G69" s="12"/>
      <c r="H69" s="13">
        <f t="shared" si="28"/>
        <v>142.70099999999999</v>
      </c>
      <c r="I69" s="14">
        <v>0</v>
      </c>
      <c r="J69" s="14">
        <v>142.70099999999999</v>
      </c>
      <c r="K69" s="15">
        <v>0</v>
      </c>
      <c r="L69" s="14">
        <v>0</v>
      </c>
      <c r="M69" s="14">
        <v>0</v>
      </c>
      <c r="N69" s="14">
        <v>0</v>
      </c>
      <c r="O69" s="1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</row>
    <row r="70" spans="1:24" ht="67.5" customHeight="1" x14ac:dyDescent="0.25">
      <c r="A70" s="10" t="s">
        <v>78</v>
      </c>
      <c r="B70" s="11" t="s">
        <v>150</v>
      </c>
      <c r="C70" s="12" t="s">
        <v>81</v>
      </c>
      <c r="D70" s="10" t="s">
        <v>82</v>
      </c>
      <c r="E70" s="10" t="s">
        <v>58</v>
      </c>
      <c r="F70" s="11" t="s">
        <v>104</v>
      </c>
      <c r="G70" s="12"/>
      <c r="H70" s="13">
        <f t="shared" si="28"/>
        <v>7366.1350000000002</v>
      </c>
      <c r="I70" s="14">
        <v>0</v>
      </c>
      <c r="J70" s="14">
        <v>0</v>
      </c>
      <c r="K70" s="15">
        <v>500</v>
      </c>
      <c r="L70" s="14">
        <v>301</v>
      </c>
      <c r="M70" s="14">
        <v>609.28800000000001</v>
      </c>
      <c r="N70" s="14">
        <v>835.84799999999996</v>
      </c>
      <c r="O70" s="1">
        <v>870</v>
      </c>
      <c r="P70" s="22">
        <v>900</v>
      </c>
      <c r="Q70" s="22">
        <f>900-0.001</f>
        <v>899.99900000000002</v>
      </c>
      <c r="R70" s="22">
        <v>1200</v>
      </c>
      <c r="S70" s="22">
        <v>1250</v>
      </c>
      <c r="T70" s="22">
        <v>1300</v>
      </c>
      <c r="U70" s="22">
        <v>900</v>
      </c>
      <c r="V70" s="22">
        <v>900</v>
      </c>
      <c r="W70" s="22">
        <v>900</v>
      </c>
      <c r="X70" s="22">
        <v>900</v>
      </c>
    </row>
    <row r="71" spans="1:24" ht="89.25" customHeight="1" x14ac:dyDescent="0.25">
      <c r="A71" s="10" t="s">
        <v>179</v>
      </c>
      <c r="B71" s="11" t="s">
        <v>178</v>
      </c>
      <c r="C71" s="12" t="s">
        <v>81</v>
      </c>
      <c r="D71" s="10" t="s">
        <v>82</v>
      </c>
      <c r="E71" s="10" t="s">
        <v>58</v>
      </c>
      <c r="F71" s="11" t="s">
        <v>180</v>
      </c>
      <c r="G71" s="12"/>
      <c r="H71" s="13">
        <f t="shared" si="28"/>
        <v>1.8E-3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8.0000000000000004E-4</v>
      </c>
      <c r="O71" s="1">
        <v>0</v>
      </c>
      <c r="P71" s="22">
        <v>0</v>
      </c>
      <c r="Q71" s="22">
        <v>1E-3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</row>
    <row r="72" spans="1:24" ht="54.95" customHeight="1" x14ac:dyDescent="0.25">
      <c r="A72" s="51"/>
      <c r="B72" s="52" t="s">
        <v>47</v>
      </c>
      <c r="C72" s="52"/>
      <c r="D72" s="43"/>
      <c r="E72" s="52"/>
      <c r="F72" s="53"/>
      <c r="G72" s="52"/>
      <c r="H72" s="54"/>
      <c r="I72" s="52"/>
      <c r="J72" s="52"/>
    </row>
    <row r="73" spans="1:24" ht="57" customHeight="1" x14ac:dyDescent="0.25">
      <c r="A73" s="51"/>
      <c r="B73" s="100" t="s">
        <v>202</v>
      </c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</row>
    <row r="74" spans="1:24" ht="16.5" x14ac:dyDescent="0.25">
      <c r="A74" s="51"/>
    </row>
    <row r="75" spans="1:24" ht="53.45" customHeight="1" x14ac:dyDescent="0.25">
      <c r="B75" s="100" t="s">
        <v>203</v>
      </c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Q75" s="55"/>
    </row>
    <row r="77" spans="1:24" ht="37.5" customHeight="1" x14ac:dyDescent="0.25">
      <c r="B77" s="100" t="s">
        <v>201</v>
      </c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</row>
  </sheetData>
  <mergeCells count="59"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  <mergeCell ref="O14:O16"/>
    <mergeCell ref="P14:P16"/>
    <mergeCell ref="Q14:Q16"/>
    <mergeCell ref="R14:R16"/>
    <mergeCell ref="S14:S16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B77:N77"/>
    <mergeCell ref="K14:K16"/>
    <mergeCell ref="L14:L16"/>
    <mergeCell ref="M14:M16"/>
    <mergeCell ref="G14:G16"/>
    <mergeCell ref="H14:H16"/>
    <mergeCell ref="F14:F16"/>
    <mergeCell ref="N14:N16"/>
    <mergeCell ref="D14:D16"/>
    <mergeCell ref="B75:N75"/>
    <mergeCell ref="B73:N73"/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D7:D9"/>
  </mergeCells>
  <phoneticPr fontId="19" type="noConversion"/>
  <pageMargins left="0" right="0" top="0.55118110236220474" bottom="0" header="0.31496062992125984" footer="0.31496062992125984"/>
  <pageSetup paperSize="9" scale="49" fitToHeight="4" orientation="landscape" horizontalDpi="1200" verticalDpi="1200" r:id="rId1"/>
  <rowBreaks count="3" manualBreakCount="3">
    <brk id="26" max="23" man="1"/>
    <brk id="42" max="23" man="1"/>
    <brk id="60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77"/>
  <sheetViews>
    <sheetView tabSelected="1" view="pageBreakPreview" zoomScaleNormal="100" zoomScaleSheetLayoutView="100" workbookViewId="0">
      <pane xSplit="4" ySplit="7" topLeftCell="L8" activePane="bottomRight" state="frozen"/>
      <selection pane="topRight" activeCell="E1" sqref="E1"/>
      <selection pane="bottomLeft" activeCell="A8" sqref="A8"/>
      <selection pane="bottomRight" activeCell="N8" sqref="N8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6" width="14.140625" style="4" customWidth="1"/>
    <col min="17" max="19" width="12.42578125" style="4" customWidth="1"/>
    <col min="20" max="20" width="19.5703125" style="4" customWidth="1"/>
    <col min="21" max="21" width="28.28515625" style="4" customWidth="1"/>
    <col min="22" max="16384" width="9.140625" style="4"/>
  </cols>
  <sheetData>
    <row r="1" spans="1:20" ht="57" customHeight="1" x14ac:dyDescent="0.25">
      <c r="K1" s="31"/>
      <c r="L1" s="31"/>
      <c r="M1" s="31"/>
      <c r="N1" s="31"/>
      <c r="O1" s="31"/>
      <c r="P1" s="118" t="s">
        <v>237</v>
      </c>
      <c r="Q1" s="118"/>
      <c r="R1" s="118"/>
      <c r="S1" s="118"/>
      <c r="T1" s="118"/>
    </row>
    <row r="2" spans="1:20" ht="29.25" customHeight="1" x14ac:dyDescent="0.25">
      <c r="A2" s="136" t="s">
        <v>136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</row>
    <row r="3" spans="1:20" ht="15.75" customHeight="1" x14ac:dyDescent="0.25">
      <c r="A3" s="136" t="s">
        <v>220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</row>
    <row r="4" spans="1:20" ht="15.75" x14ac:dyDescent="0.25">
      <c r="A4" s="32"/>
    </row>
    <row r="5" spans="1:20" ht="15" customHeight="1" x14ac:dyDescent="0.25">
      <c r="A5" s="107" t="s">
        <v>0</v>
      </c>
      <c r="B5" s="108" t="s">
        <v>48</v>
      </c>
      <c r="C5" s="108" t="s">
        <v>1</v>
      </c>
      <c r="D5" s="135" t="s">
        <v>221</v>
      </c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</row>
    <row r="6" spans="1:20" s="37" customFormat="1" ht="31.35" customHeight="1" x14ac:dyDescent="0.25">
      <c r="A6" s="107"/>
      <c r="B6" s="108"/>
      <c r="C6" s="108"/>
      <c r="D6" s="34" t="s">
        <v>2</v>
      </c>
      <c r="E6" s="34" t="s">
        <v>3</v>
      </c>
      <c r="F6" s="34" t="s">
        <v>4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120</v>
      </c>
      <c r="L6" s="36" t="s">
        <v>121</v>
      </c>
      <c r="M6" s="36" t="s">
        <v>122</v>
      </c>
      <c r="N6" s="36" t="s">
        <v>123</v>
      </c>
      <c r="O6" s="36" t="s">
        <v>124</v>
      </c>
      <c r="P6" s="36" t="s">
        <v>231</v>
      </c>
      <c r="Q6" s="36" t="s">
        <v>232</v>
      </c>
      <c r="R6" s="36" t="s">
        <v>233</v>
      </c>
      <c r="S6" s="36" t="s">
        <v>234</v>
      </c>
      <c r="T6" s="36" t="s">
        <v>235</v>
      </c>
    </row>
    <row r="7" spans="1:20" x14ac:dyDescent="0.25">
      <c r="A7" s="33">
        <v>1</v>
      </c>
      <c r="B7" s="34">
        <v>2</v>
      </c>
      <c r="C7" s="34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8</v>
      </c>
      <c r="J7" s="35">
        <v>10</v>
      </c>
      <c r="K7" s="35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  <c r="Q7" s="38">
        <v>17</v>
      </c>
      <c r="R7" s="38">
        <v>18</v>
      </c>
      <c r="S7" s="38">
        <v>19</v>
      </c>
      <c r="T7" s="38">
        <v>20</v>
      </c>
    </row>
    <row r="8" spans="1:20" s="8" customFormat="1" x14ac:dyDescent="0.25">
      <c r="A8" s="140"/>
      <c r="B8" s="134" t="s">
        <v>222</v>
      </c>
      <c r="C8" s="61" t="s">
        <v>2</v>
      </c>
      <c r="D8" s="62">
        <f>E8+F8+G8+H8+I8+J8+K8+L8+M8+N8+O8+P8+Q8+R8+S8+T8</f>
        <v>6171365.242490001</v>
      </c>
      <c r="E8" s="62">
        <f t="shared" ref="E8:O8" si="0">SUM(E9:E12)</f>
        <v>127971.826</v>
      </c>
      <c r="F8" s="62">
        <f t="shared" si="0"/>
        <v>151536.14799999999</v>
      </c>
      <c r="G8" s="62">
        <f t="shared" si="0"/>
        <v>164125.266</v>
      </c>
      <c r="H8" s="62">
        <f t="shared" si="0"/>
        <v>162820.06199999998</v>
      </c>
      <c r="I8" s="62">
        <f t="shared" si="0"/>
        <v>468109.38754999998</v>
      </c>
      <c r="J8" s="62">
        <f t="shared" si="0"/>
        <v>1354368.4438</v>
      </c>
      <c r="K8" s="62">
        <f t="shared" si="0"/>
        <v>966311.45110000006</v>
      </c>
      <c r="L8" s="63">
        <f t="shared" si="0"/>
        <v>504705.58364999999</v>
      </c>
      <c r="M8" s="63">
        <f t="shared" si="0"/>
        <v>259158.77162999997</v>
      </c>
      <c r="N8" s="63">
        <f t="shared" si="0"/>
        <v>243749.45747999998</v>
      </c>
      <c r="O8" s="63">
        <f t="shared" si="0"/>
        <v>314805.09854000004</v>
      </c>
      <c r="P8" s="63">
        <f t="shared" ref="P8:T8" si="1">SUM(P9:P12)</f>
        <v>394885.59854000004</v>
      </c>
      <c r="Q8" s="63">
        <f t="shared" si="1"/>
        <v>444259.04205000005</v>
      </c>
      <c r="R8" s="63">
        <f t="shared" si="1"/>
        <v>385519.70205000002</v>
      </c>
      <c r="S8" s="63">
        <f t="shared" si="1"/>
        <v>114519.70204999999</v>
      </c>
      <c r="T8" s="63">
        <f t="shared" si="1"/>
        <v>114519.70204999999</v>
      </c>
    </row>
    <row r="9" spans="1:20" s="8" customFormat="1" x14ac:dyDescent="0.25">
      <c r="A9" s="140"/>
      <c r="B9" s="141"/>
      <c r="C9" s="61" t="s">
        <v>9</v>
      </c>
      <c r="D9" s="62">
        <f t="shared" ref="D9:D17" si="2">E9+F9+G9+H9+I9+J9+K9+L9+M9+N9+O9+P9+Q9+R9+S9+T9</f>
        <v>1060111.709</v>
      </c>
      <c r="E9" s="64">
        <v>0</v>
      </c>
      <c r="F9" s="62">
        <f>F14+F222</f>
        <v>821.70899999999995</v>
      </c>
      <c r="G9" s="64">
        <v>0</v>
      </c>
      <c r="H9" s="64">
        <v>0</v>
      </c>
      <c r="I9" s="64">
        <v>0</v>
      </c>
      <c r="J9" s="64">
        <f t="shared" ref="J9:T9" si="3">J14+J222</f>
        <v>600000</v>
      </c>
      <c r="K9" s="64">
        <f t="shared" si="3"/>
        <v>359290</v>
      </c>
      <c r="L9" s="63">
        <f t="shared" si="3"/>
        <v>100000</v>
      </c>
      <c r="M9" s="63">
        <f t="shared" si="3"/>
        <v>0</v>
      </c>
      <c r="N9" s="63">
        <f t="shared" si="3"/>
        <v>0</v>
      </c>
      <c r="O9" s="63">
        <f t="shared" si="3"/>
        <v>0</v>
      </c>
      <c r="P9" s="63">
        <f t="shared" si="3"/>
        <v>0</v>
      </c>
      <c r="Q9" s="63">
        <f t="shared" si="3"/>
        <v>0</v>
      </c>
      <c r="R9" s="63">
        <f t="shared" si="3"/>
        <v>0</v>
      </c>
      <c r="S9" s="63">
        <f t="shared" si="3"/>
        <v>0</v>
      </c>
      <c r="T9" s="63">
        <f t="shared" si="3"/>
        <v>0</v>
      </c>
    </row>
    <row r="10" spans="1:20" s="8" customFormat="1" x14ac:dyDescent="0.25">
      <c r="A10" s="140"/>
      <c r="B10" s="141"/>
      <c r="C10" s="61" t="s">
        <v>10</v>
      </c>
      <c r="D10" s="62">
        <f>E10+F10+G10+H10+I10+J10+K10+L10+M10+N10+O10+P10+Q10+R10+S10+T10</f>
        <v>683653.76694999996</v>
      </c>
      <c r="E10" s="62">
        <f>SUM(E15+E96)</f>
        <v>77245.981</v>
      </c>
      <c r="F10" s="62">
        <f>F15+F223</f>
        <v>46103.087</v>
      </c>
      <c r="G10" s="62">
        <f>SUM(G15+G96)</f>
        <v>46808.625</v>
      </c>
      <c r="H10" s="62">
        <f>SUM(H15+H96)</f>
        <v>64345.733</v>
      </c>
      <c r="I10" s="62">
        <f>SUM(I15+I96)</f>
        <v>107945.02099999999</v>
      </c>
      <c r="J10" s="64">
        <f t="shared" ref="J10:T10" si="4">J15+J223</f>
        <v>47693.71</v>
      </c>
      <c r="K10" s="64">
        <f t="shared" si="4"/>
        <v>64872.883000000002</v>
      </c>
      <c r="L10" s="63">
        <f t="shared" si="4"/>
        <v>44901.897980000002</v>
      </c>
      <c r="M10" s="63">
        <f t="shared" si="4"/>
        <v>29554.343800000002</v>
      </c>
      <c r="N10" s="63">
        <f t="shared" si="4"/>
        <v>26581.992190000001</v>
      </c>
      <c r="O10" s="63">
        <f t="shared" si="4"/>
        <v>23155.206630000001</v>
      </c>
      <c r="P10" s="63">
        <f t="shared" si="4"/>
        <v>23155.206630000001</v>
      </c>
      <c r="Q10" s="63">
        <f t="shared" si="4"/>
        <v>20322.519929999999</v>
      </c>
      <c r="R10" s="63">
        <f t="shared" si="4"/>
        <v>20322.519929999999</v>
      </c>
      <c r="S10" s="63">
        <f t="shared" si="4"/>
        <v>20322.519929999999</v>
      </c>
      <c r="T10" s="63">
        <f t="shared" si="4"/>
        <v>20322.519929999999</v>
      </c>
    </row>
    <row r="11" spans="1:20" s="8" customFormat="1" x14ac:dyDescent="0.25">
      <c r="A11" s="140"/>
      <c r="B11" s="141"/>
      <c r="C11" s="61" t="s">
        <v>12</v>
      </c>
      <c r="D11" s="62">
        <f t="shared" si="2"/>
        <v>4427599.7665399993</v>
      </c>
      <c r="E11" s="62">
        <f>E16+E224</f>
        <v>50725.844999999994</v>
      </c>
      <c r="F11" s="62">
        <f>F16+F224</f>
        <v>104611.352</v>
      </c>
      <c r="G11" s="62">
        <f>G16+G224</f>
        <v>117316.641</v>
      </c>
      <c r="H11" s="62">
        <f>H16+H224</f>
        <v>98474.328999999983</v>
      </c>
      <c r="I11" s="62">
        <f>I16+I224</f>
        <v>360164.36654999998</v>
      </c>
      <c r="J11" s="64">
        <f t="shared" ref="J11:T11" si="5">J16+J224</f>
        <v>706674.73380000005</v>
      </c>
      <c r="K11" s="64">
        <f t="shared" si="5"/>
        <v>542148.56810000003</v>
      </c>
      <c r="L11" s="63">
        <f t="shared" si="5"/>
        <v>359803.68566999998</v>
      </c>
      <c r="M11" s="63">
        <f t="shared" si="5"/>
        <v>229604.42782999997</v>
      </c>
      <c r="N11" s="63">
        <f>N16+N224</f>
        <v>217167.46528999999</v>
      </c>
      <c r="O11" s="63">
        <f t="shared" si="5"/>
        <v>291649.89191000001</v>
      </c>
      <c r="P11" s="63">
        <f t="shared" si="5"/>
        <v>371730.39191000001</v>
      </c>
      <c r="Q11" s="63">
        <f t="shared" si="5"/>
        <v>423936.52212000004</v>
      </c>
      <c r="R11" s="63">
        <f t="shared" si="5"/>
        <v>365197.18212000001</v>
      </c>
      <c r="S11" s="63">
        <f t="shared" si="5"/>
        <v>94197.182119999998</v>
      </c>
      <c r="T11" s="63">
        <f t="shared" si="5"/>
        <v>94197.182119999998</v>
      </c>
    </row>
    <row r="12" spans="1:20" s="8" customFormat="1" x14ac:dyDescent="0.25">
      <c r="A12" s="140"/>
      <c r="B12" s="141"/>
      <c r="C12" s="61" t="s">
        <v>11</v>
      </c>
      <c r="D12" s="62">
        <f t="shared" si="2"/>
        <v>0</v>
      </c>
      <c r="E12" s="64">
        <v>0</v>
      </c>
      <c r="F12" s="62">
        <f>F17+F98</f>
        <v>0</v>
      </c>
      <c r="G12" s="64">
        <v>0</v>
      </c>
      <c r="H12" s="64">
        <v>0</v>
      </c>
      <c r="I12" s="64">
        <v>0</v>
      </c>
      <c r="J12" s="64">
        <f t="shared" ref="J12:T12" si="6">J17+J225</f>
        <v>0</v>
      </c>
      <c r="K12" s="64">
        <f t="shared" si="6"/>
        <v>0</v>
      </c>
      <c r="L12" s="63">
        <f t="shared" si="6"/>
        <v>0</v>
      </c>
      <c r="M12" s="63">
        <f t="shared" si="6"/>
        <v>0</v>
      </c>
      <c r="N12" s="63">
        <f t="shared" si="6"/>
        <v>0</v>
      </c>
      <c r="O12" s="63">
        <f t="shared" si="6"/>
        <v>0</v>
      </c>
      <c r="P12" s="63">
        <f t="shared" si="6"/>
        <v>0</v>
      </c>
      <c r="Q12" s="63">
        <f t="shared" si="6"/>
        <v>0</v>
      </c>
      <c r="R12" s="63">
        <f t="shared" si="6"/>
        <v>0</v>
      </c>
      <c r="S12" s="63">
        <f t="shared" si="6"/>
        <v>0</v>
      </c>
      <c r="T12" s="63">
        <f t="shared" si="6"/>
        <v>0</v>
      </c>
    </row>
    <row r="13" spans="1:20" s="8" customFormat="1" x14ac:dyDescent="0.25">
      <c r="A13" s="133">
        <v>1</v>
      </c>
      <c r="B13" s="134" t="s">
        <v>223</v>
      </c>
      <c r="C13" s="65" t="s">
        <v>2</v>
      </c>
      <c r="D13" s="62">
        <f t="shared" si="2"/>
        <v>6037330.244690001</v>
      </c>
      <c r="E13" s="62">
        <f t="shared" ref="E13:O13" si="7">SUM(E14:E17)</f>
        <v>123806.264</v>
      </c>
      <c r="F13" s="62">
        <f t="shared" si="7"/>
        <v>149426.17800000001</v>
      </c>
      <c r="G13" s="62">
        <f t="shared" si="7"/>
        <v>163625.266</v>
      </c>
      <c r="H13" s="62">
        <f t="shared" si="7"/>
        <v>153109.95099999997</v>
      </c>
      <c r="I13" s="62">
        <f t="shared" si="7"/>
        <v>389408.71454999998</v>
      </c>
      <c r="J13" s="62">
        <f t="shared" si="7"/>
        <v>1325539.7620000001</v>
      </c>
      <c r="K13" s="62">
        <f t="shared" si="7"/>
        <v>965441.45110000006</v>
      </c>
      <c r="L13" s="63">
        <f t="shared" si="7"/>
        <v>503805.58364999999</v>
      </c>
      <c r="M13" s="63">
        <f t="shared" si="7"/>
        <v>258258.77162999997</v>
      </c>
      <c r="N13" s="63">
        <f t="shared" si="7"/>
        <v>242549.45747999998</v>
      </c>
      <c r="O13" s="63">
        <f t="shared" si="7"/>
        <v>313555.09854000004</v>
      </c>
      <c r="P13" s="63">
        <f t="shared" ref="P13:T13" si="8">SUM(P14:P17)</f>
        <v>393585.59854000004</v>
      </c>
      <c r="Q13" s="63">
        <f t="shared" si="8"/>
        <v>443359.04205000005</v>
      </c>
      <c r="R13" s="63">
        <f t="shared" si="8"/>
        <v>384619.70205000002</v>
      </c>
      <c r="S13" s="63">
        <f t="shared" si="8"/>
        <v>113619.70204999999</v>
      </c>
      <c r="T13" s="63">
        <f t="shared" si="8"/>
        <v>113619.70204999999</v>
      </c>
    </row>
    <row r="14" spans="1:20" s="8" customFormat="1" x14ac:dyDescent="0.25">
      <c r="A14" s="133"/>
      <c r="B14" s="134"/>
      <c r="C14" s="65" t="s">
        <v>9</v>
      </c>
      <c r="D14" s="62">
        <f>E14+F14+G14+H14+I14+J14+K14+L14+M14+N14+O14+P14+Q14+R14+S14+T14</f>
        <v>1059290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f t="shared" ref="J14:T14" si="9">J20+J25+J30+J35+J40+J45+J50+J55+J60+J65+J75+J80+J85+J90+J95+J100+J105+J110+J115+J120+J125+J130+J191+J196+J201+J206+J186+J70+J135+J145+J150+J155+J160+J165+J170+J175+J180+J212+J217</f>
        <v>600000</v>
      </c>
      <c r="K14" s="64">
        <f t="shared" si="9"/>
        <v>359290</v>
      </c>
      <c r="L14" s="64">
        <f t="shared" si="9"/>
        <v>100000</v>
      </c>
      <c r="M14" s="64">
        <f t="shared" si="9"/>
        <v>0</v>
      </c>
      <c r="N14" s="64">
        <f t="shared" si="9"/>
        <v>0</v>
      </c>
      <c r="O14" s="64">
        <f t="shared" si="9"/>
        <v>0</v>
      </c>
      <c r="P14" s="64">
        <f t="shared" si="9"/>
        <v>0</v>
      </c>
      <c r="Q14" s="64">
        <f t="shared" si="9"/>
        <v>0</v>
      </c>
      <c r="R14" s="64">
        <f t="shared" si="9"/>
        <v>0</v>
      </c>
      <c r="S14" s="64">
        <f t="shared" si="9"/>
        <v>0</v>
      </c>
      <c r="T14" s="64">
        <f t="shared" si="9"/>
        <v>0</v>
      </c>
    </row>
    <row r="15" spans="1:20" s="8" customFormat="1" x14ac:dyDescent="0.25">
      <c r="A15" s="133"/>
      <c r="B15" s="134"/>
      <c r="C15" s="65" t="s">
        <v>10</v>
      </c>
      <c r="D15" s="62">
        <f t="shared" si="2"/>
        <v>683653.76694999996</v>
      </c>
      <c r="E15" s="62">
        <f>SUM(E21+E26+E31+E46+E51+E56+E61)</f>
        <v>77245.981</v>
      </c>
      <c r="F15" s="62">
        <f>SUM(F21+F26+F31+F46+F51+F56+F61)</f>
        <v>46103.087</v>
      </c>
      <c r="G15" s="62">
        <f>SUM(G21+G26+G31+G46+G51+G56+G61)</f>
        <v>46808.625</v>
      </c>
      <c r="H15" s="62">
        <f>SUM(H21+H26+H31+H46+H51+H56+H61)</f>
        <v>64345.733</v>
      </c>
      <c r="I15" s="62">
        <f>SUM(I21+I26+I31+I46+I51+I56+I61+I111+I91)</f>
        <v>107945.02099999999</v>
      </c>
      <c r="J15" s="64">
        <f>J21+J26+J31+J36+J41+J46+J51+J56+J61+J66+J76+J81+J86+J91+J96+J101+J106+J111+J116+J121+J126+J131+J192+J197+J202+J207+J187</f>
        <v>47693.71</v>
      </c>
      <c r="K15" s="64">
        <f>K21+K26+K31+K36+K41+K46+K51+K56+K61+K66+K76+K81+K86+K91+K96+K101+K106+K111+K116+K121+K126+K131+K192+K197+K202+K207+K187</f>
        <v>64872.883000000002</v>
      </c>
      <c r="L15" s="63">
        <f>L21+L26+L31+L36+L41+L46+L51+L56+L61+L66+L76+L81+L86+L91+L96+L101+L106+L111+L116+L121+L126+L131+L192+L197+L202+L207+L187</f>
        <v>44901.897980000002</v>
      </c>
      <c r="M15" s="63">
        <f>M21+M26+M31+M36+M41+M46+M51+M56+M61+M66+M76+M81+M86+M91+M96+M101+M106+M111+M116+M121+M126+M131+M192+M197+M202+M207+M187+M176+M171</f>
        <v>29554.343800000002</v>
      </c>
      <c r="N15" s="63">
        <f t="shared" ref="N15:T15" si="10">N21+N26+N31+N36+N41+N46+N51+N56+N61+N66+N76+N81+N86+N91+N96+N101+N106+N111+N116+N121+N126+N131+N192+N197+N202+N207+N187+N136+N146+N151+N156+N176+N71+N161+N166+N171+N181+N141+N213+N218</f>
        <v>26581.992190000001</v>
      </c>
      <c r="O15" s="63">
        <f t="shared" si="10"/>
        <v>23155.206630000001</v>
      </c>
      <c r="P15" s="63">
        <f t="shared" si="10"/>
        <v>23155.206630000001</v>
      </c>
      <c r="Q15" s="63">
        <f t="shared" si="10"/>
        <v>20322.519929999999</v>
      </c>
      <c r="R15" s="63">
        <f t="shared" si="10"/>
        <v>20322.519929999999</v>
      </c>
      <c r="S15" s="63">
        <f t="shared" si="10"/>
        <v>20322.519929999999</v>
      </c>
      <c r="T15" s="63">
        <f t="shared" si="10"/>
        <v>20322.519929999999</v>
      </c>
    </row>
    <row r="16" spans="1:20" s="8" customFormat="1" x14ac:dyDescent="0.25">
      <c r="A16" s="133"/>
      <c r="B16" s="134"/>
      <c r="C16" s="65" t="s">
        <v>12</v>
      </c>
      <c r="D16" s="62">
        <f t="shared" si="2"/>
        <v>4294386.47774</v>
      </c>
      <c r="E16" s="62">
        <f>SUM(E22+E27+E32+E47+E52+E57+E62)</f>
        <v>46560.282999999996</v>
      </c>
      <c r="F16" s="62">
        <f>SUM(F22+F27+F32+F47+F52+F57+F62+F67)</f>
        <v>103323.091</v>
      </c>
      <c r="G16" s="62">
        <f>SUM(G22+G27+G32+G47+G52+G57+G62+G67+G37+G77)</f>
        <v>116816.641</v>
      </c>
      <c r="H16" s="62">
        <f>SUM(H22+H27+H32+H47+H52+H57+H62+H67+H37+H77+H82+H87+H92+H97+H102+H193)</f>
        <v>88764.217999999979</v>
      </c>
      <c r="I16" s="62">
        <f>SUM(I22+I27+I32+I47+I52+I57+I62+I67+I37+I77+I82+I87+I92+I97+I102+I193+I107+I112+I117+I122)</f>
        <v>281463.69354999997</v>
      </c>
      <c r="J16" s="64">
        <f>J22+J27+J32+J37+J42+J47+J52+J57+J62+J67+J77+J82+J87+J92+J97+J102+J107+J112+J117+J122+J127+J132+J193+J198+J203+J208+J188</f>
        <v>677846.05200000003</v>
      </c>
      <c r="K16" s="64">
        <f>K22+K27+K32+K37+K42+K47+K52+K57+K62+K67+K77+K82+K87+K92+K97+K102+K107+K112+K117+K122+K127+K132+K193+K198+K203+K208+K188+K137+K147+K152+K157</f>
        <v>541278.56810000003</v>
      </c>
      <c r="L16" s="63">
        <f>L22+L27+L32+L37+L42+L47+L52+L57+L62+L67+L77+L82+L87+L92+L97+L102+L107+L112+L117+L122+L127+L132+L193+L198+L203+L208+L188+L137+L147+L152+L157+L167+L177</f>
        <v>358903.68566999998</v>
      </c>
      <c r="M16" s="63">
        <f>M22+M27+M32+M37+M42+M47+M52+M57+M62+M67+M77+M82+M87+M92+M97+M102+M107+M112+M117+M122+M127+M132+M193+M198+M203+M208+M188+M137+M147+M152+M157+M177+M72+M162+M167+M172</f>
        <v>228704.42782999997</v>
      </c>
      <c r="N16" s="63">
        <f>N22+N27+N32+N37+N42+N47+N52+N57+N62+N67+N77+N82+N87+N92+N97+N102+N107+N112+N117+N122+N127+N132+N193+N198+N203+N208+N188+N137+N147+N152+N157+N177+N72+N162+N167+N172+N182+N142+N214+N219</f>
        <v>215967.46528999999</v>
      </c>
      <c r="O16" s="63">
        <f t="shared" ref="O16:P16" si="11">O22+O27+O32+O37+O42+O47+O52+O57+O62+O67+O77+O82+O87+O92+O97+O102+O107+O112+O117+O122+O127+O132+O193+O198+O203+O208+O188+O137+O147+O152+O157+O177+O72+O162+O167+O172+O182+O142+O214+O219</f>
        <v>290399.89191000001</v>
      </c>
      <c r="P16" s="63">
        <f t="shared" si="11"/>
        <v>370430.39191000001</v>
      </c>
      <c r="Q16" s="63">
        <f>Q22+Q27+Q32+Q37+Q42+Q47+Q52+Q57+Q62+Q67+Q77+Q82+Q87+Q92+Q97+Q102+Q107+Q112+Q117+Q122+Q127+Q132+Q193+Q198+Q203+Q208+Q188+Q137+Q147+Q152+Q157+Q177+Q72+Q162+Q167+Q172+Q182+Q142+Q214+Q219</f>
        <v>423036.52212000004</v>
      </c>
      <c r="R16" s="63">
        <f>R22+R27+R32+R37+R42+R47+R52+R57+R62+R67+R77+R82+R87+R92+R97+R102+R107+R112+R117+R122+R127+R132+R193+R198+R203+R208+R188+R137+R147+R152+R157+R177+R72+R162+R167+R172+R182+R142+R214+R219</f>
        <v>364297.18212000001</v>
      </c>
      <c r="S16" s="63">
        <f>S22+S27+S32+S37+S42+S47+S52+S57+S62+S67+S77+S82+S87+S92+S97+S102+S107+S112+S117+S122+S127+S132+S193+S198+S203+S208+S188+S137+S147+S152+S157+S177+S72+S162+S167+S172+S182+S142+S214+S219</f>
        <v>93297.182119999998</v>
      </c>
      <c r="T16" s="63">
        <f>T22+T27+T32+T37+T42+T47+T52+T57+T62+T67+T77+T82+T87+T92+T97+T102+T107+T112+T117+T122+T127+T132+T193+T198+T203+T208+T188+T137+T147+T152+T157+T177+T72+T162+T167+T172+T182+T142+T214+T219</f>
        <v>93297.182119999998</v>
      </c>
    </row>
    <row r="17" spans="1:21" s="8" customFormat="1" x14ac:dyDescent="0.25">
      <c r="A17" s="133"/>
      <c r="B17" s="134"/>
      <c r="C17" s="65" t="s">
        <v>11</v>
      </c>
      <c r="D17" s="62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f>J23+J28+J33+J38+J43+J48+J53+J58+J63+J68+J78+J83+J88+J93+J98+J103+J108+J113+J118+J123+J128+J133+J194+J199+J204</f>
        <v>0</v>
      </c>
      <c r="K17" s="64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</row>
    <row r="18" spans="1:21" s="8" customFormat="1" ht="66.599999999999994" customHeight="1" x14ac:dyDescent="0.25">
      <c r="A18" s="56" t="s">
        <v>13</v>
      </c>
      <c r="B18" s="57" t="s">
        <v>70</v>
      </c>
      <c r="C18" s="57"/>
      <c r="D18" s="58">
        <f>E18+F18+G18+H18+I18+J18+K18+L18+M18+N18+O18+P18+Q18+R18+S18+T18</f>
        <v>4376727.9370999997</v>
      </c>
      <c r="E18" s="59">
        <f>E19+E24+E29+E39+E44+E49+E54+E59</f>
        <v>123806.26400000001</v>
      </c>
      <c r="F18" s="59">
        <f>F19+F24+F29+F39+F44+F49+F54+F59+F67</f>
        <v>149426.17799999999</v>
      </c>
      <c r="G18" s="59">
        <f>G19+G24+G29+G39+G44+G49+G54+G59+G67+G74+G34</f>
        <v>163625.266</v>
      </c>
      <c r="H18" s="59">
        <f>H19+H24+H29+H39+H44+H49+H54+H59+H67+H74+H34+H79+H84+H89+H94+H99+H190</f>
        <v>153109.95100000003</v>
      </c>
      <c r="I18" s="59">
        <f>I19+I24+I29+I34+I39+I44+I49+I54+I59+I64+I74+I79+I84+I89+I94+I99+I104+I109+I114+I119</f>
        <v>384157.71454999992</v>
      </c>
      <c r="J18" s="59">
        <f>J19+J24+J29+J34+J39+J44+J49+J54+J59+J64+J74+J79+J84+J89+J94+J99+J104+J109+J114+J119+J124+J129</f>
        <v>637196.78700000001</v>
      </c>
      <c r="K18" s="59">
        <f>K19+K24+K29+K34+K39+K44+K49+K54+K59+K64+K74+K79+K84+K89+K94+K99+K104+K109+K114+K119+K124+K129+K134+K144+K149+K154</f>
        <v>553680.17299999995</v>
      </c>
      <c r="L18" s="60">
        <f>L19+L24+L29+L34+L39+L44+L49+L54+L59+L64+L74+L79+L84+L89+L94+L99+L104+L109+L114+L119+L124+L129+L134+L144+L149+L154+L159+L164+L174</f>
        <v>503805.58364999999</v>
      </c>
      <c r="M18" s="60">
        <f>M19+M24+M29+M34+M39+M44+M49+M54+M59+M64+M74+M79+M84+M89+M94+M99+M104+M109+M114+M119+M124+M129+M134+M144+M149+M154+M159+M164+M174+M69+M169</f>
        <v>258258.77163</v>
      </c>
      <c r="N18" s="58">
        <f>N19+N29+N34+N69+N89+N154+N179</f>
        <v>232936.70298999999</v>
      </c>
      <c r="O18" s="60">
        <f t="shared" ref="O18:T18" si="12">O19+O24+O29+O34+O39+O44+O49+O54+O59+O64+O74+O79+O84+O89+O94+O99+O104+O109+O114+O119+O124+O129+O134+O144+O149+O154+O159+O164+O174+O69+O169</f>
        <v>80753.198539999998</v>
      </c>
      <c r="P18" s="60">
        <f t="shared" si="12"/>
        <v>80753.198539999998</v>
      </c>
      <c r="Q18" s="60">
        <f t="shared" si="12"/>
        <v>443359.04205000005</v>
      </c>
      <c r="R18" s="60">
        <f t="shared" si="12"/>
        <v>384619.70205000002</v>
      </c>
      <c r="S18" s="60">
        <f t="shared" si="12"/>
        <v>113619.70204999999</v>
      </c>
      <c r="T18" s="60">
        <f t="shared" si="12"/>
        <v>113619.70204999999</v>
      </c>
    </row>
    <row r="19" spans="1:21" s="8" customFormat="1" x14ac:dyDescent="0.25">
      <c r="A19" s="128" t="s">
        <v>39</v>
      </c>
      <c r="B19" s="125" t="s">
        <v>41</v>
      </c>
      <c r="C19" s="25" t="s">
        <v>2</v>
      </c>
      <c r="D19" s="2">
        <f>E19+F19+G19+H19+I19+J19+K19+L19+M19+N19+O19+P19+Q19+R19+S19+T19</f>
        <v>1289341.2939599999</v>
      </c>
      <c r="E19" s="2">
        <f t="shared" ref="E19:J19" si="13">SUM(E20:E23)</f>
        <v>30329.116999999998</v>
      </c>
      <c r="F19" s="2">
        <f t="shared" si="13"/>
        <v>39850</v>
      </c>
      <c r="G19" s="2">
        <f t="shared" si="13"/>
        <v>33364.447999999997</v>
      </c>
      <c r="H19" s="2">
        <f>SUM(H20:H23)</f>
        <v>35701.620999999999</v>
      </c>
      <c r="I19" s="2">
        <f t="shared" si="13"/>
        <v>85599</v>
      </c>
      <c r="J19" s="2">
        <f t="shared" si="13"/>
        <v>125400.882</v>
      </c>
      <c r="K19" s="2">
        <f>SUM(K20:K23)</f>
        <v>147680.97700000001</v>
      </c>
      <c r="L19" s="3">
        <f>SUM(L20:L23)</f>
        <v>145204.47589999999</v>
      </c>
      <c r="M19" s="3">
        <f>SUM(M20:M23)</f>
        <v>121309.23140999999</v>
      </c>
      <c r="N19" s="3">
        <f>SUM(N20:N23)</f>
        <v>84901.541649999999</v>
      </c>
      <c r="O19" s="3">
        <f>SUM(O20:O23)</f>
        <v>40000</v>
      </c>
      <c r="P19" s="3">
        <f t="shared" ref="P19:T19" si="14">SUM(P20:P23)</f>
        <v>40000</v>
      </c>
      <c r="Q19" s="3">
        <f t="shared" si="14"/>
        <v>90000</v>
      </c>
      <c r="R19" s="3">
        <f t="shared" si="14"/>
        <v>90000</v>
      </c>
      <c r="S19" s="3">
        <f t="shared" si="14"/>
        <v>90000</v>
      </c>
      <c r="T19" s="3">
        <f t="shared" si="14"/>
        <v>90000</v>
      </c>
      <c r="U19" s="93"/>
    </row>
    <row r="20" spans="1:21" x14ac:dyDescent="0.25">
      <c r="A20" s="128"/>
      <c r="B20" s="125"/>
      <c r="C20" s="23" t="s">
        <v>9</v>
      </c>
      <c r="D20" s="2">
        <f t="shared" ref="D20:D88" si="15">E20+F20+G20+H20+I20+J20+K20+L20+M20+N20+O20+P20+Q20+R20+S20+T20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</row>
    <row r="21" spans="1:21" x14ac:dyDescent="0.25">
      <c r="A21" s="128"/>
      <c r="B21" s="125"/>
      <c r="C21" s="23" t="s">
        <v>10</v>
      </c>
      <c r="D21" s="2">
        <f t="shared" si="15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1" x14ac:dyDescent="0.25">
      <c r="A22" s="128"/>
      <c r="B22" s="125"/>
      <c r="C22" s="23" t="s">
        <v>12</v>
      </c>
      <c r="D22" s="2">
        <f t="shared" si="15"/>
        <v>1289341.2939599999</v>
      </c>
      <c r="E22" s="5">
        <f>'ПРИЛОЖ 2'!I18</f>
        <v>30329.116999999998</v>
      </c>
      <c r="F22" s="5">
        <f>'ПРИЛОЖ 2'!J18</f>
        <v>39850</v>
      </c>
      <c r="G22" s="5">
        <f>'ПРИЛОЖ 2'!K18</f>
        <v>33364.447999999997</v>
      </c>
      <c r="H22" s="5">
        <f>'ПРИЛОЖ 2'!L18</f>
        <v>35701.620999999999</v>
      </c>
      <c r="I22" s="5">
        <f>'ПРИЛОЖ 2'!M18</f>
        <v>85599</v>
      </c>
      <c r="J22" s="5">
        <f>'ПРИЛОЖ 2'!N18</f>
        <v>125400.882</v>
      </c>
      <c r="K22" s="5">
        <f>'ПРИЛОЖ 2'!O18</f>
        <v>147680.97700000001</v>
      </c>
      <c r="L22" s="6">
        <f>'ПРИЛОЖ 2'!P18</f>
        <v>145204.47589999999</v>
      </c>
      <c r="M22" s="6">
        <f>'ПРИЛОЖ 2'!Q18</f>
        <v>121309.23140999999</v>
      </c>
      <c r="N22" s="6">
        <f>'ПРИЛОЖ 2'!R18</f>
        <v>84901.541649999999</v>
      </c>
      <c r="O22" s="6">
        <f>'ПРИЛОЖ 2'!S18</f>
        <v>40000</v>
      </c>
      <c r="P22" s="6">
        <f>'ПРИЛОЖ 2'!T18</f>
        <v>40000</v>
      </c>
      <c r="Q22" s="6">
        <f>'ПРИЛОЖ 2'!U18</f>
        <v>90000</v>
      </c>
      <c r="R22" s="6">
        <f>'ПРИЛОЖ 2'!V18</f>
        <v>90000</v>
      </c>
      <c r="S22" s="6">
        <f>'ПРИЛОЖ 2'!W18</f>
        <v>90000</v>
      </c>
      <c r="T22" s="6">
        <f>'ПРИЛОЖ 2'!X18</f>
        <v>90000</v>
      </c>
    </row>
    <row r="23" spans="1:21" x14ac:dyDescent="0.25">
      <c r="A23" s="128"/>
      <c r="B23" s="125"/>
      <c r="C23" s="23" t="s">
        <v>11</v>
      </c>
      <c r="D23" s="2">
        <f t="shared" si="15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1" s="8" customFormat="1" x14ac:dyDescent="0.25">
      <c r="A24" s="128" t="s">
        <v>40</v>
      </c>
      <c r="B24" s="125" t="s">
        <v>27</v>
      </c>
      <c r="C24" s="25" t="s">
        <v>2</v>
      </c>
      <c r="D24" s="2">
        <f t="shared" si="15"/>
        <v>54430.399140000009</v>
      </c>
      <c r="E24" s="2">
        <f t="shared" ref="E24:J24" si="16">SUM(E25:E28)</f>
        <v>695.19399999999996</v>
      </c>
      <c r="F24" s="2">
        <f t="shared" si="16"/>
        <v>750</v>
      </c>
      <c r="G24" s="2">
        <f t="shared" si="16"/>
        <v>310.553</v>
      </c>
      <c r="H24" s="2">
        <f t="shared" si="16"/>
        <v>459.25099999999998</v>
      </c>
      <c r="I24" s="2">
        <f t="shared" si="16"/>
        <v>12611.722</v>
      </c>
      <c r="J24" s="2">
        <f t="shared" si="16"/>
        <v>24591.351999999999</v>
      </c>
      <c r="K24" s="2">
        <f>SUM(K25:K28)</f>
        <v>8149.2280000000001</v>
      </c>
      <c r="L24" s="3">
        <f>SUM(L25:L28)</f>
        <v>2492.48</v>
      </c>
      <c r="M24" s="3">
        <f>SUM(M25:M28)</f>
        <v>2370.6191399999998</v>
      </c>
      <c r="N24" s="3">
        <f>SUM(N25:N28)</f>
        <v>0</v>
      </c>
      <c r="O24" s="3">
        <f>SUM(O25:O28)</f>
        <v>1000</v>
      </c>
      <c r="P24" s="3">
        <f t="shared" ref="P24:T24" si="17">SUM(P25:P28)</f>
        <v>1000</v>
      </c>
      <c r="Q24" s="3">
        <f t="shared" si="17"/>
        <v>0</v>
      </c>
      <c r="R24" s="3">
        <f t="shared" si="17"/>
        <v>0</v>
      </c>
      <c r="S24" s="3">
        <f t="shared" si="17"/>
        <v>0</v>
      </c>
      <c r="T24" s="3">
        <f t="shared" si="17"/>
        <v>0</v>
      </c>
    </row>
    <row r="25" spans="1:21" x14ac:dyDescent="0.25">
      <c r="A25" s="128"/>
      <c r="B25" s="125"/>
      <c r="C25" s="11" t="s">
        <v>9</v>
      </c>
      <c r="D25" s="2">
        <f t="shared" si="15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</row>
    <row r="26" spans="1:21" x14ac:dyDescent="0.25">
      <c r="A26" s="128"/>
      <c r="B26" s="125"/>
      <c r="C26" s="11" t="s">
        <v>10</v>
      </c>
      <c r="D26" s="2">
        <f t="shared" si="15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1" x14ac:dyDescent="0.25">
      <c r="A27" s="128"/>
      <c r="B27" s="125"/>
      <c r="C27" s="11" t="s">
        <v>12</v>
      </c>
      <c r="D27" s="2">
        <f t="shared" si="15"/>
        <v>54430.399140000009</v>
      </c>
      <c r="E27" s="5">
        <f>'ПРИЛОЖ 2'!I19</f>
        <v>695.19399999999996</v>
      </c>
      <c r="F27" s="5">
        <f>'ПРИЛОЖ 2'!J19</f>
        <v>750</v>
      </c>
      <c r="G27" s="5">
        <f>'ПРИЛОЖ 2'!K19</f>
        <v>310.553</v>
      </c>
      <c r="H27" s="5">
        <f>'ПРИЛОЖ 2'!L19</f>
        <v>459.25099999999998</v>
      </c>
      <c r="I27" s="5">
        <f>'ПРИЛОЖ 2'!M19</f>
        <v>12611.722</v>
      </c>
      <c r="J27" s="5">
        <f>'ПРИЛОЖ 2'!N19</f>
        <v>24591.351999999999</v>
      </c>
      <c r="K27" s="5">
        <f>'ПРИЛОЖ 2'!O19</f>
        <v>8149.2280000000001</v>
      </c>
      <c r="L27" s="6">
        <f>'ПРИЛОЖ 2'!P19</f>
        <v>2492.48</v>
      </c>
      <c r="M27" s="6">
        <f>'ПРИЛОЖ 2'!Q19</f>
        <v>2370.6191399999998</v>
      </c>
      <c r="N27" s="6">
        <f>'ПРИЛОЖ 2'!R19</f>
        <v>0</v>
      </c>
      <c r="O27" s="6">
        <f>'ПРИЛОЖ 2'!S19</f>
        <v>1000</v>
      </c>
      <c r="P27" s="6">
        <f>'ПРИЛОЖ 2'!T19</f>
        <v>1000</v>
      </c>
      <c r="Q27" s="6">
        <f>'ПРИЛОЖ 2'!U19</f>
        <v>0</v>
      </c>
      <c r="R27" s="6">
        <f>'ПРИЛОЖ 2'!V19</f>
        <v>0</v>
      </c>
      <c r="S27" s="6">
        <f>'ПРИЛОЖ 2'!W19</f>
        <v>0</v>
      </c>
      <c r="T27" s="6">
        <f>'ПРИЛОЖ 2'!X19</f>
        <v>0</v>
      </c>
    </row>
    <row r="28" spans="1:21" x14ac:dyDescent="0.25">
      <c r="A28" s="128"/>
      <c r="B28" s="125"/>
      <c r="C28" s="11" t="s">
        <v>11</v>
      </c>
      <c r="D28" s="2">
        <f t="shared" si="15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1" s="8" customFormat="1" x14ac:dyDescent="0.25">
      <c r="A29" s="128" t="s">
        <v>73</v>
      </c>
      <c r="B29" s="125" t="s">
        <v>224</v>
      </c>
      <c r="C29" s="26" t="s">
        <v>2</v>
      </c>
      <c r="D29" s="2">
        <f t="shared" si="15"/>
        <v>1335403.96383</v>
      </c>
      <c r="E29" s="2">
        <f t="shared" ref="E29:J29" si="18">SUM(E30:E33)</f>
        <v>81081.114000000001</v>
      </c>
      <c r="F29" s="2">
        <f t="shared" si="18"/>
        <v>50603.087</v>
      </c>
      <c r="G29" s="2">
        <f>SUM(G30:G33)</f>
        <v>49683.425000000003</v>
      </c>
      <c r="H29" s="2">
        <f>SUM(H30:H33)</f>
        <v>67758.293000000005</v>
      </c>
      <c r="I29" s="2">
        <f t="shared" si="18"/>
        <v>128112.25499999999</v>
      </c>
      <c r="J29" s="2">
        <f t="shared" si="18"/>
        <v>50250.985000000001</v>
      </c>
      <c r="K29" s="2">
        <f>SUM(K30:K33)</f>
        <v>68851.684000000008</v>
      </c>
      <c r="L29" s="3">
        <f>SUM(L30:L33)</f>
        <v>47265.155780000001</v>
      </c>
      <c r="M29" s="3">
        <f>SUM(M30:M33)</f>
        <v>29162.364250000002</v>
      </c>
      <c r="N29" s="3">
        <f>SUM(N30:N33)</f>
        <v>26151.055520000002</v>
      </c>
      <c r="O29" s="3">
        <f>SUM(O30:O33)</f>
        <v>24633.198540000001</v>
      </c>
      <c r="P29" s="3">
        <f t="shared" ref="P29:T29" si="19">SUM(P30:P33)</f>
        <v>24633.198540000001</v>
      </c>
      <c r="Q29" s="3">
        <f t="shared" si="19"/>
        <v>351359.04205000005</v>
      </c>
      <c r="R29" s="3">
        <f t="shared" si="19"/>
        <v>292619.70205000002</v>
      </c>
      <c r="S29" s="3">
        <f t="shared" si="19"/>
        <v>21619.70205</v>
      </c>
      <c r="T29" s="3">
        <f t="shared" si="19"/>
        <v>21619.70205</v>
      </c>
    </row>
    <row r="30" spans="1:21" x14ac:dyDescent="0.25">
      <c r="A30" s="128"/>
      <c r="B30" s="125"/>
      <c r="C30" s="11" t="s">
        <v>9</v>
      </c>
      <c r="D30" s="2">
        <f t="shared" si="15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1" x14ac:dyDescent="0.25">
      <c r="A31" s="128"/>
      <c r="B31" s="125"/>
      <c r="C31" s="11" t="s">
        <v>10</v>
      </c>
      <c r="D31" s="2">
        <f t="shared" si="15"/>
        <v>677482.77918999991</v>
      </c>
      <c r="E31" s="5">
        <v>77245.981</v>
      </c>
      <c r="F31" s="5">
        <v>46103.087</v>
      </c>
      <c r="G31" s="5">
        <v>46808.625</v>
      </c>
      <c r="H31" s="5">
        <v>64345.733</v>
      </c>
      <c r="I31" s="5">
        <v>107592.02099999999</v>
      </c>
      <c r="J31" s="5">
        <v>45725.82</v>
      </c>
      <c r="K31" s="5">
        <v>64872.883000000002</v>
      </c>
      <c r="L31" s="6">
        <v>44901.897980000002</v>
      </c>
      <c r="M31" s="6">
        <v>27704.246040000002</v>
      </c>
      <c r="N31" s="6">
        <v>24581.992190000001</v>
      </c>
      <c r="O31" s="6">
        <v>23155.206630000001</v>
      </c>
      <c r="P31" s="6">
        <v>23155.206630000001</v>
      </c>
      <c r="Q31" s="6">
        <v>20322.519929999999</v>
      </c>
      <c r="R31" s="6">
        <v>20322.519929999999</v>
      </c>
      <c r="S31" s="6">
        <v>20322.519929999999</v>
      </c>
      <c r="T31" s="6">
        <v>20322.519929999999</v>
      </c>
    </row>
    <row r="32" spans="1:21" ht="19.5" customHeight="1" x14ac:dyDescent="0.25">
      <c r="A32" s="128"/>
      <c r="B32" s="125"/>
      <c r="C32" s="11" t="s">
        <v>12</v>
      </c>
      <c r="D32" s="2">
        <f t="shared" si="15"/>
        <v>657921.18464000011</v>
      </c>
      <c r="E32" s="5">
        <f>'ПРИЛОЖ 2'!I20</f>
        <v>3835.1329999999998</v>
      </c>
      <c r="F32" s="5">
        <f>'ПРИЛОЖ 2'!J20</f>
        <v>4500</v>
      </c>
      <c r="G32" s="5">
        <v>2874.8</v>
      </c>
      <c r="H32" s="5">
        <f>'ПРИЛОЖ 2'!L20</f>
        <v>3412.56</v>
      </c>
      <c r="I32" s="5">
        <f>'ПРИЛОЖ 2'!M20</f>
        <v>20520.234</v>
      </c>
      <c r="J32" s="5">
        <f>'ПРИЛОЖ 2'!N20</f>
        <v>4525.165</v>
      </c>
      <c r="K32" s="5">
        <f>'ПРИЛОЖ 2'!O20</f>
        <v>3978.8010000000004</v>
      </c>
      <c r="L32" s="6">
        <f>'ПРИЛОЖ 2'!P20</f>
        <v>2363.2577999999999</v>
      </c>
      <c r="M32" s="6">
        <f>'ПРИЛОЖ 2'!Q20</f>
        <v>1458.1182100000001</v>
      </c>
      <c r="N32" s="6">
        <f>'ПРИЛОЖ 2'!R20</f>
        <v>1569.06333</v>
      </c>
      <c r="O32" s="6">
        <f>'ПРИЛОЖ 2'!S20</f>
        <v>1477.99191</v>
      </c>
      <c r="P32" s="6">
        <f>'ПРИЛОЖ 2'!T20</f>
        <v>1477.99191</v>
      </c>
      <c r="Q32" s="6">
        <f>'ПРИЛОЖ 2'!U20</f>
        <v>331036.52212000004</v>
      </c>
      <c r="R32" s="6">
        <f>'ПРИЛОЖ 2'!V20</f>
        <v>272297.18212000001</v>
      </c>
      <c r="S32" s="6">
        <f>'ПРИЛОЖ 2'!W20</f>
        <v>1297.1821199999999</v>
      </c>
      <c r="T32" s="6">
        <f>'ПРИЛОЖ 2'!X20</f>
        <v>1297.1821199999999</v>
      </c>
    </row>
    <row r="33" spans="1:20" ht="14.25" customHeight="1" x14ac:dyDescent="0.25">
      <c r="A33" s="128"/>
      <c r="B33" s="125"/>
      <c r="C33" s="11" t="s">
        <v>11</v>
      </c>
      <c r="D33" s="2">
        <f t="shared" si="15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</row>
    <row r="34" spans="1:20" s="8" customFormat="1" x14ac:dyDescent="0.25">
      <c r="A34" s="128" t="s">
        <v>62</v>
      </c>
      <c r="B34" s="125" t="s">
        <v>149</v>
      </c>
      <c r="C34" s="26" t="s">
        <v>2</v>
      </c>
      <c r="D34" s="2">
        <f t="shared" si="15"/>
        <v>29823.833439999999</v>
      </c>
      <c r="E34" s="2">
        <f t="shared" ref="E34:J34" si="20">SUM(E35:E38)</f>
        <v>0</v>
      </c>
      <c r="F34" s="2">
        <f t="shared" si="20"/>
        <v>0</v>
      </c>
      <c r="G34" s="2">
        <f t="shared" si="20"/>
        <v>98.567999999999998</v>
      </c>
      <c r="H34" s="2">
        <f t="shared" si="20"/>
        <v>0</v>
      </c>
      <c r="I34" s="2">
        <f t="shared" si="20"/>
        <v>4018.1750000000002</v>
      </c>
      <c r="J34" s="2">
        <f t="shared" si="20"/>
        <v>9294.7569999999996</v>
      </c>
      <c r="K34" s="2">
        <f>SUM(K35:K38)</f>
        <v>279</v>
      </c>
      <c r="L34" s="3">
        <f>SUM(L35:L38)</f>
        <v>3212.85745</v>
      </c>
      <c r="M34" s="3">
        <f>SUM(M35:M38)</f>
        <v>572.30966000000001</v>
      </c>
      <c r="N34" s="3">
        <f>SUM(N35:N38)</f>
        <v>2108.16633</v>
      </c>
      <c r="O34" s="3">
        <f>SUM(O35:O38)</f>
        <v>1120</v>
      </c>
      <c r="P34" s="3">
        <f t="shared" ref="P34:T34" si="21">SUM(P35:P38)</f>
        <v>1120</v>
      </c>
      <c r="Q34" s="3">
        <f t="shared" si="21"/>
        <v>2000</v>
      </c>
      <c r="R34" s="3">
        <f t="shared" si="21"/>
        <v>2000</v>
      </c>
      <c r="S34" s="3">
        <f t="shared" si="21"/>
        <v>2000</v>
      </c>
      <c r="T34" s="3">
        <f t="shared" si="21"/>
        <v>2000</v>
      </c>
    </row>
    <row r="35" spans="1:20" x14ac:dyDescent="0.25">
      <c r="A35" s="128"/>
      <c r="B35" s="125"/>
      <c r="C35" s="11" t="s">
        <v>9</v>
      </c>
      <c r="D35" s="2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</row>
    <row r="36" spans="1:20" x14ac:dyDescent="0.25">
      <c r="A36" s="128"/>
      <c r="B36" s="125"/>
      <c r="C36" s="11" t="s">
        <v>10</v>
      </c>
      <c r="D36" s="2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</row>
    <row r="37" spans="1:20" x14ac:dyDescent="0.25">
      <c r="A37" s="128"/>
      <c r="B37" s="125"/>
      <c r="C37" s="11" t="s">
        <v>12</v>
      </c>
      <c r="D37" s="2">
        <f t="shared" si="15"/>
        <v>29823.833439999999</v>
      </c>
      <c r="E37" s="5">
        <v>0</v>
      </c>
      <c r="F37" s="5">
        <f>'ПРИЛОЖ 2'!J25</f>
        <v>0</v>
      </c>
      <c r="G37" s="5">
        <f>'ПРИЛОЖ 2'!K21</f>
        <v>98.567999999999998</v>
      </c>
      <c r="H37" s="5">
        <f>'ПРИЛОЖ 2'!L21</f>
        <v>0</v>
      </c>
      <c r="I37" s="5">
        <f>'ПРИЛОЖ 2'!M21</f>
        <v>4018.1750000000002</v>
      </c>
      <c r="J37" s="5">
        <f>'ПРИЛОЖ 2'!N21</f>
        <v>9294.7569999999996</v>
      </c>
      <c r="K37" s="5">
        <f>'ПРИЛОЖ 2'!O21</f>
        <v>279</v>
      </c>
      <c r="L37" s="6">
        <f>'ПРИЛОЖ 2'!P21</f>
        <v>3212.85745</v>
      </c>
      <c r="M37" s="6">
        <f>'ПРИЛОЖ 2'!Q21</f>
        <v>572.30966000000001</v>
      </c>
      <c r="N37" s="6">
        <f>'ПРИЛОЖ 2'!R21</f>
        <v>2108.16633</v>
      </c>
      <c r="O37" s="6">
        <f>'ПРИЛОЖ 2'!S21</f>
        <v>1120</v>
      </c>
      <c r="P37" s="6">
        <f>'ПРИЛОЖ 2'!T21</f>
        <v>1120</v>
      </c>
      <c r="Q37" s="6">
        <f>'ПРИЛОЖ 2'!U21</f>
        <v>2000</v>
      </c>
      <c r="R37" s="6">
        <f>'ПРИЛОЖ 2'!V21</f>
        <v>2000</v>
      </c>
      <c r="S37" s="6">
        <f>'ПРИЛОЖ 2'!W21</f>
        <v>2000</v>
      </c>
      <c r="T37" s="6">
        <f>'ПРИЛОЖ 2'!X21</f>
        <v>2000</v>
      </c>
    </row>
    <row r="38" spans="1:20" x14ac:dyDescent="0.25">
      <c r="A38" s="128"/>
      <c r="B38" s="125"/>
      <c r="C38" s="11" t="s">
        <v>11</v>
      </c>
      <c r="D38" s="2">
        <f t="shared" si="15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s="8" customFormat="1" x14ac:dyDescent="0.25">
      <c r="A39" s="122" t="s">
        <v>64</v>
      </c>
      <c r="B39" s="125" t="s">
        <v>14</v>
      </c>
      <c r="C39" s="26" t="s">
        <v>2</v>
      </c>
      <c r="D39" s="2">
        <f t="shared" si="15"/>
        <v>0</v>
      </c>
      <c r="E39" s="2">
        <f t="shared" ref="E39:J39" si="22">SUM(E40:E43)</f>
        <v>0</v>
      </c>
      <c r="F39" s="2">
        <f t="shared" si="22"/>
        <v>0</v>
      </c>
      <c r="G39" s="2">
        <f t="shared" si="22"/>
        <v>0</v>
      </c>
      <c r="H39" s="2">
        <f t="shared" si="22"/>
        <v>0</v>
      </c>
      <c r="I39" s="2">
        <f t="shared" si="22"/>
        <v>0</v>
      </c>
      <c r="J39" s="2">
        <f t="shared" si="22"/>
        <v>0</v>
      </c>
      <c r="K39" s="2">
        <f>SUM(K40:K43)</f>
        <v>0</v>
      </c>
      <c r="L39" s="3">
        <f>SUM(L40:L43)</f>
        <v>0</v>
      </c>
      <c r="M39" s="3">
        <f>SUM(M40:M43)</f>
        <v>0</v>
      </c>
      <c r="N39" s="3">
        <f>SUM(N40:N43)</f>
        <v>0</v>
      </c>
      <c r="O39" s="3">
        <f>SUM(O40:O43)</f>
        <v>0</v>
      </c>
      <c r="P39" s="3">
        <f t="shared" ref="P39:T39" si="23">SUM(P40:P43)</f>
        <v>0</v>
      </c>
      <c r="Q39" s="3">
        <f t="shared" si="23"/>
        <v>0</v>
      </c>
      <c r="R39" s="3">
        <f t="shared" si="23"/>
        <v>0</v>
      </c>
      <c r="S39" s="3">
        <f t="shared" si="23"/>
        <v>0</v>
      </c>
      <c r="T39" s="3">
        <f t="shared" si="23"/>
        <v>0</v>
      </c>
    </row>
    <row r="40" spans="1:20" x14ac:dyDescent="0.25">
      <c r="A40" s="123"/>
      <c r="B40" s="125"/>
      <c r="C40" s="11" t="s">
        <v>9</v>
      </c>
      <c r="D40" s="2">
        <f t="shared" si="15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</row>
    <row r="41" spans="1:20" x14ac:dyDescent="0.25">
      <c r="A41" s="123"/>
      <c r="B41" s="125"/>
      <c r="C41" s="11" t="s">
        <v>10</v>
      </c>
      <c r="D41" s="2">
        <f t="shared" si="15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</row>
    <row r="42" spans="1:20" x14ac:dyDescent="0.25">
      <c r="A42" s="123"/>
      <c r="B42" s="125"/>
      <c r="C42" s="11" t="s">
        <v>12</v>
      </c>
      <c r="D42" s="2">
        <f t="shared" si="15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</row>
    <row r="43" spans="1:20" x14ac:dyDescent="0.25">
      <c r="A43" s="124"/>
      <c r="B43" s="125"/>
      <c r="C43" s="11" t="s">
        <v>11</v>
      </c>
      <c r="D43" s="2">
        <f t="shared" si="15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</row>
    <row r="44" spans="1:20" s="8" customFormat="1" x14ac:dyDescent="0.25">
      <c r="A44" s="128" t="s">
        <v>65</v>
      </c>
      <c r="B44" s="125" t="s">
        <v>171</v>
      </c>
      <c r="C44" s="26" t="s">
        <v>2</v>
      </c>
      <c r="D44" s="2">
        <f t="shared" si="15"/>
        <v>0</v>
      </c>
      <c r="E44" s="2">
        <f t="shared" ref="E44:J44" si="24">SUM(E45:E48)</f>
        <v>0</v>
      </c>
      <c r="F44" s="2">
        <f t="shared" si="24"/>
        <v>0</v>
      </c>
      <c r="G44" s="2">
        <f t="shared" si="24"/>
        <v>0</v>
      </c>
      <c r="H44" s="2">
        <f t="shared" si="24"/>
        <v>0</v>
      </c>
      <c r="I44" s="2">
        <f t="shared" si="24"/>
        <v>0</v>
      </c>
      <c r="J44" s="2">
        <f t="shared" si="24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  <c r="O44" s="3">
        <f>SUM(O45:O48)</f>
        <v>0</v>
      </c>
      <c r="P44" s="3">
        <f t="shared" ref="P44:T44" si="25">SUM(P45:P48)</f>
        <v>0</v>
      </c>
      <c r="Q44" s="3">
        <f t="shared" si="25"/>
        <v>0</v>
      </c>
      <c r="R44" s="3">
        <f t="shared" si="25"/>
        <v>0</v>
      </c>
      <c r="S44" s="3">
        <f t="shared" si="25"/>
        <v>0</v>
      </c>
      <c r="T44" s="3">
        <f t="shared" si="25"/>
        <v>0</v>
      </c>
    </row>
    <row r="45" spans="1:20" x14ac:dyDescent="0.25">
      <c r="A45" s="128"/>
      <c r="B45" s="125"/>
      <c r="C45" s="11" t="s">
        <v>9</v>
      </c>
      <c r="D45" s="2">
        <f t="shared" si="15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x14ac:dyDescent="0.25">
      <c r="A46" s="128"/>
      <c r="B46" s="125"/>
      <c r="C46" s="11" t="s">
        <v>10</v>
      </c>
      <c r="D46" s="2">
        <f t="shared" si="15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x14ac:dyDescent="0.25">
      <c r="A47" s="128"/>
      <c r="B47" s="125"/>
      <c r="C47" s="11" t="s">
        <v>12</v>
      </c>
      <c r="D47" s="2">
        <f t="shared" si="15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x14ac:dyDescent="0.25">
      <c r="A48" s="128"/>
      <c r="B48" s="125"/>
      <c r="C48" s="11" t="s">
        <v>11</v>
      </c>
      <c r="D48" s="2">
        <f t="shared" si="15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s="8" customFormat="1" x14ac:dyDescent="0.25">
      <c r="A49" s="128" t="s">
        <v>66</v>
      </c>
      <c r="B49" s="126" t="s">
        <v>60</v>
      </c>
      <c r="C49" s="26" t="s">
        <v>2</v>
      </c>
      <c r="D49" s="2">
        <f t="shared" si="15"/>
        <v>41769.533000000003</v>
      </c>
      <c r="E49" s="2">
        <f t="shared" ref="E49:J49" si="26">SUM(E50:E53)</f>
        <v>9880.9369999999999</v>
      </c>
      <c r="F49" s="2">
        <f t="shared" si="26"/>
        <v>7456.5519999999997</v>
      </c>
      <c r="G49" s="2">
        <f t="shared" si="26"/>
        <v>11494.143</v>
      </c>
      <c r="H49" s="2">
        <f t="shared" si="26"/>
        <v>12937.901</v>
      </c>
      <c r="I49" s="2">
        <f t="shared" si="26"/>
        <v>0</v>
      </c>
      <c r="J49" s="2">
        <f t="shared" si="26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  <c r="O49" s="3">
        <f>SUM(O50:O53)</f>
        <v>0</v>
      </c>
      <c r="P49" s="3">
        <f t="shared" ref="P49:T49" si="27">SUM(P50:P53)</f>
        <v>0</v>
      </c>
      <c r="Q49" s="3">
        <f t="shared" si="27"/>
        <v>0</v>
      </c>
      <c r="R49" s="3">
        <f t="shared" si="27"/>
        <v>0</v>
      </c>
      <c r="S49" s="3">
        <f t="shared" si="27"/>
        <v>0</v>
      </c>
      <c r="T49" s="3">
        <f t="shared" si="27"/>
        <v>0</v>
      </c>
    </row>
    <row r="50" spans="1:20" x14ac:dyDescent="0.25">
      <c r="A50" s="128"/>
      <c r="B50" s="126"/>
      <c r="C50" s="11" t="s">
        <v>9</v>
      </c>
      <c r="D50" s="2">
        <f t="shared" si="15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128"/>
      <c r="B51" s="126"/>
      <c r="C51" s="11" t="s">
        <v>10</v>
      </c>
      <c r="D51" s="2">
        <f t="shared" si="15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</row>
    <row r="52" spans="1:20" x14ac:dyDescent="0.25">
      <c r="A52" s="128"/>
      <c r="B52" s="126"/>
      <c r="C52" s="11" t="s">
        <v>12</v>
      </c>
      <c r="D52" s="2">
        <f t="shared" si="15"/>
        <v>41769.533000000003</v>
      </c>
      <c r="E52" s="5">
        <f>'ПРИЛОЖ 2'!I24</f>
        <v>9880.9369999999999</v>
      </c>
      <c r="F52" s="5">
        <f>'ПРИЛОЖ 2'!J24</f>
        <v>7456.5519999999997</v>
      </c>
      <c r="G52" s="5">
        <f>'ПРИЛОЖ 2'!K24</f>
        <v>11494.143</v>
      </c>
      <c r="H52" s="5">
        <f>'ПРИЛОЖ 2'!L24</f>
        <v>12937.901</v>
      </c>
      <c r="I52" s="5">
        <f>'ПРИЛОЖ 2'!M24</f>
        <v>0</v>
      </c>
      <c r="J52" s="5">
        <f>'ПРИЛОЖ 2'!N24</f>
        <v>0</v>
      </c>
      <c r="K52" s="5">
        <f>'ПРИЛОЖ 2'!O24</f>
        <v>0</v>
      </c>
      <c r="L52" s="6">
        <f>'ПРИЛОЖ 2'!P24</f>
        <v>0</v>
      </c>
      <c r="M52" s="6">
        <f>'ПРИЛОЖ 2'!Q24</f>
        <v>0</v>
      </c>
      <c r="N52" s="6">
        <f>'ПРИЛОЖ 2'!R24</f>
        <v>0</v>
      </c>
      <c r="O52" s="6">
        <f>'ПРИЛОЖ 2'!S24</f>
        <v>0</v>
      </c>
      <c r="P52" s="6">
        <f>'ПРИЛОЖ 2'!T24</f>
        <v>0</v>
      </c>
      <c r="Q52" s="6">
        <f>'ПРИЛОЖ 2'!U24</f>
        <v>0</v>
      </c>
      <c r="R52" s="6">
        <f>'ПРИЛОЖ 2'!V24</f>
        <v>0</v>
      </c>
      <c r="S52" s="6">
        <f>'ПРИЛОЖ 2'!W24</f>
        <v>0</v>
      </c>
      <c r="T52" s="6">
        <f>'ПРИЛОЖ 2'!X24</f>
        <v>0</v>
      </c>
    </row>
    <row r="53" spans="1:20" x14ac:dyDescent="0.25">
      <c r="A53" s="128"/>
      <c r="B53" s="126"/>
      <c r="C53" s="11" t="s">
        <v>11</v>
      </c>
      <c r="D53" s="2">
        <f t="shared" si="15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s="8" customFormat="1" x14ac:dyDescent="0.25">
      <c r="A54" s="128" t="s">
        <v>67</v>
      </c>
      <c r="B54" s="126" t="s">
        <v>49</v>
      </c>
      <c r="C54" s="26" t="s">
        <v>2</v>
      </c>
      <c r="D54" s="2">
        <f t="shared" si="15"/>
        <v>1008.73</v>
      </c>
      <c r="E54" s="9">
        <f t="shared" ref="E54:J54" si="28">SUM(E55:E58)</f>
        <v>1008.73</v>
      </c>
      <c r="F54" s="9">
        <f t="shared" si="28"/>
        <v>0</v>
      </c>
      <c r="G54" s="9">
        <f t="shared" si="28"/>
        <v>0</v>
      </c>
      <c r="H54" s="9">
        <f t="shared" si="28"/>
        <v>0</v>
      </c>
      <c r="I54" s="9">
        <f t="shared" si="28"/>
        <v>0</v>
      </c>
      <c r="J54" s="9">
        <f t="shared" si="28"/>
        <v>0</v>
      </c>
      <c r="K54" s="9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  <c r="O54" s="3">
        <f>SUM(O55:O58)</f>
        <v>0</v>
      </c>
      <c r="P54" s="3">
        <f t="shared" ref="P54:T54" si="29">SUM(P55:P58)</f>
        <v>0</v>
      </c>
      <c r="Q54" s="3">
        <f t="shared" si="29"/>
        <v>0</v>
      </c>
      <c r="R54" s="3">
        <f t="shared" si="29"/>
        <v>0</v>
      </c>
      <c r="S54" s="3">
        <f t="shared" si="29"/>
        <v>0</v>
      </c>
      <c r="T54" s="3">
        <f t="shared" si="29"/>
        <v>0</v>
      </c>
    </row>
    <row r="55" spans="1:20" x14ac:dyDescent="0.25">
      <c r="A55" s="128"/>
      <c r="B55" s="126"/>
      <c r="C55" s="11" t="s">
        <v>9</v>
      </c>
      <c r="D55" s="2">
        <f t="shared" si="15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</row>
    <row r="56" spans="1:20" x14ac:dyDescent="0.25">
      <c r="A56" s="128"/>
      <c r="B56" s="126"/>
      <c r="C56" s="11" t="s">
        <v>10</v>
      </c>
      <c r="D56" s="2">
        <f t="shared" si="15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x14ac:dyDescent="0.25">
      <c r="A57" s="128"/>
      <c r="B57" s="126"/>
      <c r="C57" s="11" t="s">
        <v>12</v>
      </c>
      <c r="D57" s="2">
        <f t="shared" si="15"/>
        <v>1008.73</v>
      </c>
      <c r="E57" s="5">
        <f>'ПРИЛОЖ 2'!I25</f>
        <v>1008.73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</row>
    <row r="58" spans="1:20" ht="24.2" customHeight="1" x14ac:dyDescent="0.25">
      <c r="A58" s="128"/>
      <c r="B58" s="126"/>
      <c r="C58" s="11" t="s">
        <v>11</v>
      </c>
      <c r="D58" s="2">
        <f t="shared" si="1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s="8" customFormat="1" x14ac:dyDescent="0.25">
      <c r="A59" s="128" t="s">
        <v>74</v>
      </c>
      <c r="B59" s="125" t="s">
        <v>172</v>
      </c>
      <c r="C59" s="26" t="s">
        <v>2</v>
      </c>
      <c r="D59" s="2">
        <f t="shared" si="15"/>
        <v>1342.8679999999999</v>
      </c>
      <c r="E59" s="2">
        <f t="shared" ref="E59:J59" si="30">SUM(E60:E63)</f>
        <v>811.17200000000003</v>
      </c>
      <c r="F59" s="2">
        <f t="shared" si="30"/>
        <v>98.873999999999995</v>
      </c>
      <c r="G59" s="2">
        <f t="shared" si="30"/>
        <v>98.873999999999995</v>
      </c>
      <c r="H59" s="2">
        <f t="shared" si="30"/>
        <v>333.94799999999998</v>
      </c>
      <c r="I59" s="2">
        <f t="shared" si="30"/>
        <v>0</v>
      </c>
      <c r="J59" s="2">
        <f t="shared" si="30"/>
        <v>0</v>
      </c>
      <c r="K59" s="2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  <c r="O59" s="3">
        <f>SUM(O60:O63)</f>
        <v>0</v>
      </c>
      <c r="P59" s="3">
        <f t="shared" ref="P59:T59" si="31">SUM(P60:P63)</f>
        <v>0</v>
      </c>
      <c r="Q59" s="3">
        <f t="shared" si="31"/>
        <v>0</v>
      </c>
      <c r="R59" s="3">
        <f t="shared" si="31"/>
        <v>0</v>
      </c>
      <c r="S59" s="3">
        <f t="shared" si="31"/>
        <v>0</v>
      </c>
      <c r="T59" s="3">
        <f t="shared" si="31"/>
        <v>0</v>
      </c>
    </row>
    <row r="60" spans="1:20" x14ac:dyDescent="0.25">
      <c r="A60" s="128"/>
      <c r="B60" s="125"/>
      <c r="C60" s="11" t="s">
        <v>9</v>
      </c>
      <c r="D60" s="2">
        <f t="shared" si="15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</row>
    <row r="61" spans="1:20" x14ac:dyDescent="0.25">
      <c r="A61" s="128"/>
      <c r="B61" s="125"/>
      <c r="C61" s="11" t="s">
        <v>10</v>
      </c>
      <c r="D61" s="2">
        <f t="shared" si="15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</row>
    <row r="62" spans="1:20" x14ac:dyDescent="0.25">
      <c r="A62" s="128"/>
      <c r="B62" s="125"/>
      <c r="C62" s="11" t="s">
        <v>12</v>
      </c>
      <c r="D62" s="2">
        <f t="shared" si="15"/>
        <v>1342.8679999999999</v>
      </c>
      <c r="E62" s="5">
        <f>'ПРИЛОЖ 2'!I26</f>
        <v>811.17200000000003</v>
      </c>
      <c r="F62" s="7">
        <f>'ПРИЛОЖ 2'!J26</f>
        <v>98.873999999999995</v>
      </c>
      <c r="G62" s="5">
        <f>'ПРИЛОЖ 2'!K26</f>
        <v>98.873999999999995</v>
      </c>
      <c r="H62" s="5">
        <f>'ПРИЛОЖ 2'!L26</f>
        <v>333.94799999999998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x14ac:dyDescent="0.25">
      <c r="A63" s="128"/>
      <c r="B63" s="125"/>
      <c r="C63" s="11" t="s">
        <v>11</v>
      </c>
      <c r="D63" s="2">
        <f t="shared" si="15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s="8" customFormat="1" x14ac:dyDescent="0.25">
      <c r="A64" s="128" t="s">
        <v>87</v>
      </c>
      <c r="B64" s="125" t="s">
        <v>151</v>
      </c>
      <c r="C64" s="25" t="s">
        <v>2</v>
      </c>
      <c r="D64" s="2">
        <f t="shared" si="15"/>
        <v>257492.09596000004</v>
      </c>
      <c r="E64" s="2">
        <f t="shared" ref="E64:O64" si="32">SUM(E65:E68)</f>
        <v>0</v>
      </c>
      <c r="F64" s="2">
        <f t="shared" si="32"/>
        <v>50667.665000000001</v>
      </c>
      <c r="G64" s="2">
        <f t="shared" si="32"/>
        <v>68575.255000000005</v>
      </c>
      <c r="H64" s="2">
        <f t="shared" si="32"/>
        <v>32174.315999999999</v>
      </c>
      <c r="I64" s="2">
        <f t="shared" si="32"/>
        <v>52293.347549999999</v>
      </c>
      <c r="J64" s="2">
        <f t="shared" si="32"/>
        <v>36248.129999999997</v>
      </c>
      <c r="K64" s="2">
        <f t="shared" si="32"/>
        <v>7328.3860000000004</v>
      </c>
      <c r="L64" s="3">
        <f t="shared" si="32"/>
        <v>4573.4300599999997</v>
      </c>
      <c r="M64" s="3">
        <f t="shared" si="32"/>
        <v>4573.4300599999997</v>
      </c>
      <c r="N64" s="3">
        <f t="shared" si="32"/>
        <v>1058.1362899999999</v>
      </c>
      <c r="O64" s="3">
        <f t="shared" si="32"/>
        <v>0</v>
      </c>
      <c r="P64" s="3">
        <f t="shared" ref="P64:T64" si="33">SUM(P65:P68)</f>
        <v>0</v>
      </c>
      <c r="Q64" s="3">
        <f t="shared" si="33"/>
        <v>0</v>
      </c>
      <c r="R64" s="3">
        <f t="shared" si="33"/>
        <v>0</v>
      </c>
      <c r="S64" s="3">
        <f t="shared" si="33"/>
        <v>0</v>
      </c>
      <c r="T64" s="3">
        <f t="shared" si="33"/>
        <v>0</v>
      </c>
    </row>
    <row r="65" spans="1:20" s="8" customFormat="1" x14ac:dyDescent="0.25">
      <c r="A65" s="128"/>
      <c r="B65" s="126"/>
      <c r="C65" s="23" t="s">
        <v>9</v>
      </c>
      <c r="D65" s="2">
        <f t="shared" si="15"/>
        <v>0</v>
      </c>
      <c r="E65" s="7">
        <f t="shared" ref="E65:T65" si="34">SUM(E96+E228+E233+E238+E249+E259)</f>
        <v>0</v>
      </c>
      <c r="F65" s="7">
        <f t="shared" si="34"/>
        <v>0</v>
      </c>
      <c r="G65" s="7">
        <f t="shared" si="34"/>
        <v>0</v>
      </c>
      <c r="H65" s="7">
        <f t="shared" si="34"/>
        <v>0</v>
      </c>
      <c r="I65" s="7">
        <f t="shared" si="34"/>
        <v>0</v>
      </c>
      <c r="J65" s="7">
        <f t="shared" si="34"/>
        <v>0</v>
      </c>
      <c r="K65" s="7">
        <f t="shared" si="34"/>
        <v>0</v>
      </c>
      <c r="L65" s="6">
        <f t="shared" si="34"/>
        <v>0</v>
      </c>
      <c r="M65" s="6">
        <f t="shared" si="34"/>
        <v>0</v>
      </c>
      <c r="N65" s="6">
        <f t="shared" si="34"/>
        <v>0</v>
      </c>
      <c r="O65" s="6">
        <f t="shared" si="34"/>
        <v>0</v>
      </c>
      <c r="P65" s="6">
        <f t="shared" si="34"/>
        <v>0</v>
      </c>
      <c r="Q65" s="6">
        <f t="shared" si="34"/>
        <v>0</v>
      </c>
      <c r="R65" s="6">
        <f t="shared" si="34"/>
        <v>0</v>
      </c>
      <c r="S65" s="6">
        <f t="shared" si="34"/>
        <v>0</v>
      </c>
      <c r="T65" s="6">
        <f t="shared" si="34"/>
        <v>0</v>
      </c>
    </row>
    <row r="66" spans="1:20" s="8" customFormat="1" x14ac:dyDescent="0.25">
      <c r="A66" s="128"/>
      <c r="B66" s="126"/>
      <c r="C66" s="23" t="s">
        <v>10</v>
      </c>
      <c r="D66" s="2">
        <f t="shared" si="15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s="8" customFormat="1" x14ac:dyDescent="0.25">
      <c r="A67" s="128"/>
      <c r="B67" s="126"/>
      <c r="C67" s="23" t="s">
        <v>12</v>
      </c>
      <c r="D67" s="2">
        <f t="shared" si="15"/>
        <v>257492.09596000004</v>
      </c>
      <c r="E67" s="7">
        <v>0</v>
      </c>
      <c r="F67" s="7">
        <f>'ПРИЛОЖ 2'!J27</f>
        <v>50667.665000000001</v>
      </c>
      <c r="G67" s="7">
        <f>'ПРИЛОЖ 2'!K27</f>
        <v>68575.255000000005</v>
      </c>
      <c r="H67" s="7">
        <v>32174.315999999999</v>
      </c>
      <c r="I67" s="7">
        <f>'ПРИЛОЖ 2'!M27</f>
        <v>52293.347549999999</v>
      </c>
      <c r="J67" s="7">
        <f>'ПРИЛОЖ 2'!N27</f>
        <v>36248.129999999997</v>
      </c>
      <c r="K67" s="7">
        <f>'ПРИЛОЖ 2'!O27</f>
        <v>7328.3860000000004</v>
      </c>
      <c r="L67" s="6">
        <f>'ПРИЛОЖ 2'!P27</f>
        <v>4573.4300599999997</v>
      </c>
      <c r="M67" s="6">
        <f>'ПРИЛОЖ 2'!Q27</f>
        <v>4573.4300599999997</v>
      </c>
      <c r="N67" s="6">
        <f>'ПРИЛОЖ 2'!R27</f>
        <v>1058.1362899999999</v>
      </c>
      <c r="O67" s="6">
        <f>'ПРИЛОЖ 2'!S27</f>
        <v>0</v>
      </c>
      <c r="P67" s="6">
        <f>'ПРИЛОЖ 2'!T27</f>
        <v>0</v>
      </c>
      <c r="Q67" s="6">
        <f>'ПРИЛОЖ 2'!U27</f>
        <v>0</v>
      </c>
      <c r="R67" s="6">
        <f>'ПРИЛОЖ 2'!V27</f>
        <v>0</v>
      </c>
      <c r="S67" s="6">
        <f>'ПРИЛОЖ 2'!W27</f>
        <v>0</v>
      </c>
      <c r="T67" s="6">
        <f>'ПРИЛОЖ 2'!X27</f>
        <v>0</v>
      </c>
    </row>
    <row r="68" spans="1:20" s="8" customFormat="1" ht="77.25" customHeight="1" x14ac:dyDescent="0.25">
      <c r="A68" s="128"/>
      <c r="B68" s="126"/>
      <c r="C68" s="23" t="s">
        <v>11</v>
      </c>
      <c r="D68" s="2">
        <f t="shared" si="15"/>
        <v>0</v>
      </c>
      <c r="E68" s="7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s="8" customFormat="1" x14ac:dyDescent="0.25">
      <c r="A69" s="122" t="s">
        <v>105</v>
      </c>
      <c r="B69" s="137" t="s">
        <v>239</v>
      </c>
      <c r="C69" s="26" t="s">
        <v>2</v>
      </c>
      <c r="D69" s="2">
        <f t="shared" ref="D69:D73" si="35">E69+F69+G69+H69+I69+J69+K69+L69+M69+N69+O69+P69+Q69+R69+S69+T69</f>
        <v>108757.08559</v>
      </c>
      <c r="E69" s="2">
        <f t="shared" ref="E69:T69" si="36">SUM(E70:E73)</f>
        <v>0</v>
      </c>
      <c r="F69" s="2">
        <f t="shared" si="36"/>
        <v>0</v>
      </c>
      <c r="G69" s="2">
        <f t="shared" si="36"/>
        <v>0</v>
      </c>
      <c r="H69" s="2">
        <f t="shared" si="36"/>
        <v>0</v>
      </c>
      <c r="I69" s="2">
        <f t="shared" si="36"/>
        <v>0</v>
      </c>
      <c r="J69" s="2">
        <f t="shared" si="36"/>
        <v>0</v>
      </c>
      <c r="K69" s="2">
        <f t="shared" si="36"/>
        <v>0</v>
      </c>
      <c r="L69" s="3">
        <f t="shared" si="36"/>
        <v>0</v>
      </c>
      <c r="M69" s="3">
        <f t="shared" si="36"/>
        <v>37013.975740000002</v>
      </c>
      <c r="N69" s="3">
        <f t="shared" si="36"/>
        <v>71743.109849999993</v>
      </c>
      <c r="O69" s="3">
        <f t="shared" si="36"/>
        <v>0</v>
      </c>
      <c r="P69" s="3">
        <f t="shared" si="36"/>
        <v>0</v>
      </c>
      <c r="Q69" s="3">
        <f t="shared" si="36"/>
        <v>0</v>
      </c>
      <c r="R69" s="3">
        <f t="shared" si="36"/>
        <v>0</v>
      </c>
      <c r="S69" s="3">
        <f t="shared" si="36"/>
        <v>0</v>
      </c>
      <c r="T69" s="3">
        <f t="shared" si="36"/>
        <v>0</v>
      </c>
    </row>
    <row r="70" spans="1:20" s="8" customFormat="1" x14ac:dyDescent="0.25">
      <c r="A70" s="123"/>
      <c r="B70" s="138"/>
      <c r="C70" s="23" t="s">
        <v>9</v>
      </c>
      <c r="D70" s="2">
        <f t="shared" si="35"/>
        <v>0</v>
      </c>
      <c r="E70" s="7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</row>
    <row r="71" spans="1:20" s="8" customFormat="1" x14ac:dyDescent="0.25">
      <c r="A71" s="123"/>
      <c r="B71" s="138"/>
      <c r="C71" s="23" t="s">
        <v>10</v>
      </c>
      <c r="D71" s="2">
        <f t="shared" si="35"/>
        <v>0</v>
      </c>
      <c r="E71" s="7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</row>
    <row r="72" spans="1:20" s="8" customFormat="1" x14ac:dyDescent="0.25">
      <c r="A72" s="123"/>
      <c r="B72" s="138"/>
      <c r="C72" s="23" t="s">
        <v>12</v>
      </c>
      <c r="D72" s="2">
        <f t="shared" si="35"/>
        <v>108757.08559</v>
      </c>
      <c r="E72" s="7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6">
        <v>0</v>
      </c>
      <c r="M72" s="6">
        <f>'ПРИЛОЖ 2'!Q28</f>
        <v>37013.975740000002</v>
      </c>
      <c r="N72" s="6">
        <f>'ПРИЛОЖ 2'!R28</f>
        <v>71743.109849999993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</row>
    <row r="73" spans="1:20" s="8" customFormat="1" ht="72" customHeight="1" x14ac:dyDescent="0.25">
      <c r="A73" s="124"/>
      <c r="B73" s="139"/>
      <c r="C73" s="23" t="s">
        <v>11</v>
      </c>
      <c r="D73" s="2">
        <f t="shared" si="35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s="8" customFormat="1" x14ac:dyDescent="0.25">
      <c r="A74" s="122" t="s">
        <v>108</v>
      </c>
      <c r="B74" s="126" t="s">
        <v>88</v>
      </c>
      <c r="C74" s="25" t="s">
        <v>2</v>
      </c>
      <c r="D74" s="2">
        <f t="shared" si="15"/>
        <v>0</v>
      </c>
      <c r="E74" s="2">
        <f t="shared" ref="E74:J74" si="37">SUM(E75:E78)</f>
        <v>0</v>
      </c>
      <c r="F74" s="2">
        <f t="shared" si="37"/>
        <v>0</v>
      </c>
      <c r="G74" s="2">
        <f t="shared" si="37"/>
        <v>0</v>
      </c>
      <c r="H74" s="2">
        <f t="shared" si="37"/>
        <v>0</v>
      </c>
      <c r="I74" s="2">
        <f t="shared" si="37"/>
        <v>0</v>
      </c>
      <c r="J74" s="2">
        <f t="shared" si="37"/>
        <v>0</v>
      </c>
      <c r="K74" s="2">
        <f>SUM(K75:K78)</f>
        <v>0</v>
      </c>
      <c r="L74" s="3">
        <f>SUM(L75:L78)</f>
        <v>0</v>
      </c>
      <c r="M74" s="3">
        <f>SUM(M75:M78)</f>
        <v>0</v>
      </c>
      <c r="N74" s="3">
        <f>SUM(N75:N78)</f>
        <v>0</v>
      </c>
      <c r="O74" s="3">
        <f>SUM(O75:O78)</f>
        <v>0</v>
      </c>
      <c r="P74" s="3">
        <f t="shared" ref="P74:T74" si="38">SUM(P75:P78)</f>
        <v>0</v>
      </c>
      <c r="Q74" s="3">
        <f t="shared" si="38"/>
        <v>0</v>
      </c>
      <c r="R74" s="3">
        <f t="shared" si="38"/>
        <v>0</v>
      </c>
      <c r="S74" s="3">
        <f t="shared" si="38"/>
        <v>0</v>
      </c>
      <c r="T74" s="3">
        <f t="shared" si="38"/>
        <v>0</v>
      </c>
    </row>
    <row r="75" spans="1:20" s="8" customFormat="1" x14ac:dyDescent="0.25">
      <c r="A75" s="123"/>
      <c r="B75" s="126"/>
      <c r="C75" s="23" t="s">
        <v>9</v>
      </c>
      <c r="D75" s="2">
        <f t="shared" si="15"/>
        <v>0</v>
      </c>
      <c r="E75" s="5">
        <v>0</v>
      </c>
      <c r="F75" s="5"/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s="8" customFormat="1" x14ac:dyDescent="0.25">
      <c r="A76" s="123"/>
      <c r="B76" s="126"/>
      <c r="C76" s="23" t="s">
        <v>10</v>
      </c>
      <c r="D76" s="2">
        <f t="shared" si="15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s="8" customFormat="1" x14ac:dyDescent="0.25">
      <c r="A77" s="123"/>
      <c r="B77" s="126"/>
      <c r="C77" s="23" t="s">
        <v>12</v>
      </c>
      <c r="D77" s="2">
        <f t="shared" si="15"/>
        <v>0</v>
      </c>
      <c r="E77" s="7">
        <v>0</v>
      </c>
      <c r="F77" s="7">
        <v>0</v>
      </c>
      <c r="G77" s="7">
        <f>'ПРИЛОЖ 2'!K29</f>
        <v>0</v>
      </c>
      <c r="H77" s="7">
        <f>'ПРИЛОЖ 2'!L29</f>
        <v>0</v>
      </c>
      <c r="I77" s="5">
        <v>0</v>
      </c>
      <c r="J77" s="5">
        <v>0</v>
      </c>
      <c r="K77" s="5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s="8" customFormat="1" x14ac:dyDescent="0.25">
      <c r="A78" s="124"/>
      <c r="B78" s="126"/>
      <c r="C78" s="23" t="s">
        <v>11</v>
      </c>
      <c r="D78" s="2">
        <f t="shared" si="15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s="8" customFormat="1" x14ac:dyDescent="0.25">
      <c r="A79" s="122" t="s">
        <v>112</v>
      </c>
      <c r="B79" s="126" t="s">
        <v>109</v>
      </c>
      <c r="C79" s="25" t="s">
        <v>2</v>
      </c>
      <c r="D79" s="2">
        <f t="shared" si="15"/>
        <v>0</v>
      </c>
      <c r="E79" s="2">
        <f t="shared" ref="E79:J79" si="39">SUM(E80:E83)</f>
        <v>0</v>
      </c>
      <c r="F79" s="2">
        <f t="shared" si="39"/>
        <v>0</v>
      </c>
      <c r="G79" s="2">
        <f t="shared" si="39"/>
        <v>0</v>
      </c>
      <c r="H79" s="2">
        <f t="shared" si="39"/>
        <v>0</v>
      </c>
      <c r="I79" s="2">
        <f t="shared" si="39"/>
        <v>0</v>
      </c>
      <c r="J79" s="2">
        <f t="shared" si="39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  <c r="O79" s="3">
        <f>SUM(O80:O83)</f>
        <v>0</v>
      </c>
      <c r="P79" s="3">
        <f t="shared" ref="P79:T79" si="40">SUM(P80:P83)</f>
        <v>0</v>
      </c>
      <c r="Q79" s="3">
        <f t="shared" si="40"/>
        <v>0</v>
      </c>
      <c r="R79" s="3">
        <f t="shared" si="40"/>
        <v>0</v>
      </c>
      <c r="S79" s="3">
        <f t="shared" si="40"/>
        <v>0</v>
      </c>
      <c r="T79" s="3">
        <f t="shared" si="40"/>
        <v>0</v>
      </c>
    </row>
    <row r="80" spans="1:20" x14ac:dyDescent="0.25">
      <c r="A80" s="123"/>
      <c r="B80" s="126"/>
      <c r="C80" s="23" t="s">
        <v>9</v>
      </c>
      <c r="D80" s="2">
        <f t="shared" si="15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x14ac:dyDescent="0.25">
      <c r="A81" s="123"/>
      <c r="B81" s="126"/>
      <c r="C81" s="23" t="s">
        <v>10</v>
      </c>
      <c r="D81" s="2">
        <f t="shared" si="15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x14ac:dyDescent="0.25">
      <c r="A82" s="123"/>
      <c r="B82" s="126"/>
      <c r="C82" s="23" t="s">
        <v>12</v>
      </c>
      <c r="D82" s="2">
        <f t="shared" si="15"/>
        <v>0</v>
      </c>
      <c r="E82" s="7">
        <v>0</v>
      </c>
      <c r="F82" s="7">
        <v>0</v>
      </c>
      <c r="G82" s="7">
        <f>'ПРИЛОЖ 2'!K62</f>
        <v>0</v>
      </c>
      <c r="H82" s="7">
        <f>'ПРИЛОЖ 2'!L30</f>
        <v>0</v>
      </c>
      <c r="I82" s="7">
        <f>'ПРИЛОЖ 2'!M30</f>
        <v>0</v>
      </c>
      <c r="J82" s="7">
        <f>'ПРИЛОЖ 2'!N30</f>
        <v>0</v>
      </c>
      <c r="K82" s="7">
        <f>'ПРИЛОЖ 2'!O30</f>
        <v>0</v>
      </c>
      <c r="L82" s="6">
        <f>'ПРИЛОЖ 2'!P30</f>
        <v>0</v>
      </c>
      <c r="M82" s="6">
        <f>'ПРИЛОЖ 2'!Q30</f>
        <v>0</v>
      </c>
      <c r="N82" s="6">
        <f>'ПРИЛОЖ 2'!R30</f>
        <v>0</v>
      </c>
      <c r="O82" s="6">
        <f>'ПРИЛОЖ 2'!S30</f>
        <v>0</v>
      </c>
      <c r="P82" s="6">
        <f>'ПРИЛОЖ 2'!T30</f>
        <v>0</v>
      </c>
      <c r="Q82" s="6">
        <f>'ПРИЛОЖ 2'!U30</f>
        <v>0</v>
      </c>
      <c r="R82" s="6">
        <f>'ПРИЛОЖ 2'!V30</f>
        <v>0</v>
      </c>
      <c r="S82" s="6">
        <f>'ПРИЛОЖ 2'!W30</f>
        <v>0</v>
      </c>
      <c r="T82" s="6">
        <f>'ПРИЛОЖ 2'!X30</f>
        <v>0</v>
      </c>
    </row>
    <row r="83" spans="1:20" ht="21" customHeight="1" x14ac:dyDescent="0.25">
      <c r="A83" s="124"/>
      <c r="B83" s="126"/>
      <c r="C83" s="23" t="s">
        <v>11</v>
      </c>
      <c r="D83" s="2">
        <f t="shared" si="15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x14ac:dyDescent="0.25">
      <c r="A84" s="122" t="s">
        <v>116</v>
      </c>
      <c r="B84" s="126" t="s">
        <v>106</v>
      </c>
      <c r="C84" s="25" t="s">
        <v>2</v>
      </c>
      <c r="D84" s="2">
        <f t="shared" si="15"/>
        <v>3000</v>
      </c>
      <c r="E84" s="2">
        <f t="shared" ref="E84:J84" si="41">SUM(E85:E88)</f>
        <v>0</v>
      </c>
      <c r="F84" s="2">
        <f t="shared" si="41"/>
        <v>0</v>
      </c>
      <c r="G84" s="2">
        <f t="shared" si="41"/>
        <v>0</v>
      </c>
      <c r="H84" s="2">
        <f t="shared" si="41"/>
        <v>3000</v>
      </c>
      <c r="I84" s="2">
        <f t="shared" si="41"/>
        <v>0</v>
      </c>
      <c r="J84" s="2">
        <f t="shared" si="41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  <c r="O84" s="3">
        <f>SUM(O85:O88)</f>
        <v>0</v>
      </c>
      <c r="P84" s="3">
        <f t="shared" ref="P84:T84" si="42">SUM(P85:P88)</f>
        <v>0</v>
      </c>
      <c r="Q84" s="3">
        <f t="shared" si="42"/>
        <v>0</v>
      </c>
      <c r="R84" s="3">
        <f t="shared" si="42"/>
        <v>0</v>
      </c>
      <c r="S84" s="3">
        <f t="shared" si="42"/>
        <v>0</v>
      </c>
      <c r="T84" s="3">
        <f t="shared" si="42"/>
        <v>0</v>
      </c>
    </row>
    <row r="85" spans="1:20" s="8" customFormat="1" x14ac:dyDescent="0.25">
      <c r="A85" s="123"/>
      <c r="B85" s="126"/>
      <c r="C85" s="23" t="s">
        <v>9</v>
      </c>
      <c r="D85" s="2">
        <f t="shared" si="15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x14ac:dyDescent="0.25">
      <c r="A86" s="123"/>
      <c r="B86" s="126"/>
      <c r="C86" s="23" t="s">
        <v>10</v>
      </c>
      <c r="D86" s="2">
        <f t="shared" si="15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</row>
    <row r="87" spans="1:20" x14ac:dyDescent="0.25">
      <c r="A87" s="123"/>
      <c r="B87" s="126"/>
      <c r="C87" s="23" t="s">
        <v>12</v>
      </c>
      <c r="D87" s="2">
        <f t="shared" si="15"/>
        <v>3000</v>
      </c>
      <c r="E87" s="7">
        <v>0</v>
      </c>
      <c r="F87" s="7">
        <v>0</v>
      </c>
      <c r="G87" s="7">
        <f>'ПРИЛОЖ 2'!K69</f>
        <v>0</v>
      </c>
      <c r="H87" s="7">
        <f>'ПРИЛОЖ 2'!L31</f>
        <v>3000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  <c r="O87" s="6">
        <f>'ПРИЛОЖ 2'!S31</f>
        <v>0</v>
      </c>
      <c r="P87" s="6">
        <f>'ПРИЛОЖ 2'!T31</f>
        <v>0</v>
      </c>
      <c r="Q87" s="6">
        <f>'ПРИЛОЖ 2'!U31</f>
        <v>0</v>
      </c>
      <c r="R87" s="6">
        <f>'ПРИЛОЖ 2'!V31</f>
        <v>0</v>
      </c>
      <c r="S87" s="6">
        <f>'ПРИЛОЖ 2'!W31</f>
        <v>0</v>
      </c>
      <c r="T87" s="6">
        <f>'ПРИЛОЖ 2'!X31</f>
        <v>0</v>
      </c>
    </row>
    <row r="88" spans="1:20" x14ac:dyDescent="0.25">
      <c r="A88" s="124"/>
      <c r="B88" s="126"/>
      <c r="C88" s="23" t="s">
        <v>11</v>
      </c>
      <c r="D88" s="2">
        <f t="shared" si="15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</row>
    <row r="89" spans="1:20" x14ac:dyDescent="0.25">
      <c r="A89" s="122" t="s">
        <v>125</v>
      </c>
      <c r="B89" s="125" t="s">
        <v>215</v>
      </c>
      <c r="C89" s="25" t="s">
        <v>2</v>
      </c>
      <c r="D89" s="2">
        <f t="shared" ref="D89:D157" si="43">E89+F89+G89+H89+I89+J89+K89+L89+M89+N89+O89+P89+Q89+R89+S89+T89</f>
        <v>717244.31432</v>
      </c>
      <c r="E89" s="2">
        <f t="shared" ref="E89:J89" si="44">SUM(E90:E93)</f>
        <v>0</v>
      </c>
      <c r="F89" s="2">
        <f t="shared" si="44"/>
        <v>0</v>
      </c>
      <c r="G89" s="2">
        <f t="shared" si="44"/>
        <v>0</v>
      </c>
      <c r="H89" s="2">
        <f t="shared" si="44"/>
        <v>0</v>
      </c>
      <c r="I89" s="2">
        <f t="shared" si="44"/>
        <v>95059.224000000002</v>
      </c>
      <c r="J89" s="2">
        <f t="shared" si="44"/>
        <v>295484.19</v>
      </c>
      <c r="K89" s="2">
        <f>SUM(K90:K93)</f>
        <v>212463.27799999999</v>
      </c>
      <c r="L89" s="3">
        <f>SUM(L90:L93)</f>
        <v>86883.669380000007</v>
      </c>
      <c r="M89" s="3">
        <f>SUM(M90:M93)</f>
        <v>1182.5233000000001</v>
      </c>
      <c r="N89" s="3">
        <f>SUM(N90:N93)</f>
        <v>16171.42964</v>
      </c>
      <c r="O89" s="3">
        <f>SUM(O90:O93)</f>
        <v>5000</v>
      </c>
      <c r="P89" s="3">
        <f t="shared" ref="P89:T89" si="45">SUM(P90:P93)</f>
        <v>5000</v>
      </c>
      <c r="Q89" s="3">
        <f t="shared" si="45"/>
        <v>0</v>
      </c>
      <c r="R89" s="3">
        <f t="shared" si="45"/>
        <v>0</v>
      </c>
      <c r="S89" s="3">
        <f t="shared" si="45"/>
        <v>0</v>
      </c>
      <c r="T89" s="3">
        <f t="shared" si="45"/>
        <v>0</v>
      </c>
    </row>
    <row r="90" spans="1:20" s="8" customFormat="1" x14ac:dyDescent="0.25">
      <c r="A90" s="123"/>
      <c r="B90" s="126"/>
      <c r="C90" s="23" t="s">
        <v>9</v>
      </c>
      <c r="D90" s="2">
        <f t="shared" si="43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</row>
    <row r="91" spans="1:20" x14ac:dyDescent="0.25">
      <c r="A91" s="123"/>
      <c r="B91" s="126"/>
      <c r="C91" s="23" t="s">
        <v>10</v>
      </c>
      <c r="D91" s="2">
        <f t="shared" si="43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</row>
    <row r="92" spans="1:20" x14ac:dyDescent="0.25">
      <c r="A92" s="123"/>
      <c r="B92" s="126"/>
      <c r="C92" s="23" t="s">
        <v>12</v>
      </c>
      <c r="D92" s="2">
        <f t="shared" si="43"/>
        <v>717244.31432</v>
      </c>
      <c r="E92" s="7">
        <v>0</v>
      </c>
      <c r="F92" s="7">
        <v>0</v>
      </c>
      <c r="G92" s="7">
        <f>'ПРИЛОЖ 2'!K74</f>
        <v>0</v>
      </c>
      <c r="H92" s="7">
        <f>'ПРИЛОЖ 2'!L32</f>
        <v>0</v>
      </c>
      <c r="I92" s="7">
        <f>'ПРИЛОЖ 2'!M32</f>
        <v>95059.224000000002</v>
      </c>
      <c r="J92" s="7">
        <f>'ПРИЛОЖ 2'!N32</f>
        <v>295484.19</v>
      </c>
      <c r="K92" s="7">
        <f>'ПРИЛОЖ 2'!O32</f>
        <v>212463.27799999999</v>
      </c>
      <c r="L92" s="6">
        <f>'ПРИЛОЖ 2'!P32</f>
        <v>86883.669380000007</v>
      </c>
      <c r="M92" s="6">
        <f>'ПРИЛОЖ 2'!Q32</f>
        <v>1182.5233000000001</v>
      </c>
      <c r="N92" s="6">
        <f>'ПРИЛОЖ 2'!R32</f>
        <v>16171.42964</v>
      </c>
      <c r="O92" s="6">
        <f>'ПРИЛОЖ 2'!S32</f>
        <v>5000</v>
      </c>
      <c r="P92" s="6">
        <f>'ПРИЛОЖ 2'!T32</f>
        <v>5000</v>
      </c>
      <c r="Q92" s="6">
        <f>'ПРИЛОЖ 2'!U32</f>
        <v>0</v>
      </c>
      <c r="R92" s="6">
        <f>'ПРИЛОЖ 2'!V32</f>
        <v>0</v>
      </c>
      <c r="S92" s="6">
        <f>'ПРИЛОЖ 2'!W32</f>
        <v>0</v>
      </c>
      <c r="T92" s="6">
        <f>'ПРИЛОЖ 2'!X32</f>
        <v>0</v>
      </c>
    </row>
    <row r="93" spans="1:20" x14ac:dyDescent="0.25">
      <c r="A93" s="124"/>
      <c r="B93" s="126"/>
      <c r="C93" s="23" t="s">
        <v>11</v>
      </c>
      <c r="D93" s="2">
        <f t="shared" si="43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</row>
    <row r="94" spans="1:20" ht="15" customHeight="1" x14ac:dyDescent="0.25">
      <c r="A94" s="122" t="s">
        <v>127</v>
      </c>
      <c r="B94" s="126" t="s">
        <v>168</v>
      </c>
      <c r="C94" s="25" t="s">
        <v>2</v>
      </c>
      <c r="D94" s="2">
        <f t="shared" si="43"/>
        <v>25226.627390000001</v>
      </c>
      <c r="E94" s="2">
        <f t="shared" ref="E94:J94" si="46">SUM(E95:E98)</f>
        <v>0</v>
      </c>
      <c r="F94" s="2">
        <f t="shared" si="46"/>
        <v>0</v>
      </c>
      <c r="G94" s="2">
        <f t="shared" si="46"/>
        <v>0</v>
      </c>
      <c r="H94" s="2">
        <f t="shared" si="46"/>
        <v>0</v>
      </c>
      <c r="I94" s="2">
        <f t="shared" si="46"/>
        <v>1301.991</v>
      </c>
      <c r="J94" s="2">
        <f t="shared" si="46"/>
        <v>15112.163</v>
      </c>
      <c r="K94" s="2">
        <f>SUM(K95:K98)</f>
        <v>2729.4090000000001</v>
      </c>
      <c r="L94" s="3">
        <f>SUM(L95:L98)</f>
        <v>6083.0643899999995</v>
      </c>
      <c r="M94" s="3">
        <f>SUM(M95:M98)</f>
        <v>0</v>
      </c>
      <c r="N94" s="3">
        <f>SUM(N95:N98)</f>
        <v>0</v>
      </c>
      <c r="O94" s="3">
        <f>SUM(O95:O98)</f>
        <v>0</v>
      </c>
      <c r="P94" s="3">
        <f t="shared" ref="P94:T94" si="47">SUM(P95:P98)</f>
        <v>0</v>
      </c>
      <c r="Q94" s="3">
        <f t="shared" si="47"/>
        <v>0</v>
      </c>
      <c r="R94" s="3">
        <f t="shared" si="47"/>
        <v>0</v>
      </c>
      <c r="S94" s="3">
        <f t="shared" si="47"/>
        <v>0</v>
      </c>
      <c r="T94" s="3">
        <f t="shared" si="47"/>
        <v>0</v>
      </c>
    </row>
    <row r="95" spans="1:20" s="8" customFormat="1" ht="15" customHeight="1" x14ac:dyDescent="0.25">
      <c r="A95" s="123"/>
      <c r="B95" s="126"/>
      <c r="C95" s="23" t="s">
        <v>9</v>
      </c>
      <c r="D95" s="2">
        <f t="shared" si="43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</row>
    <row r="96" spans="1:20" ht="15" customHeight="1" x14ac:dyDescent="0.25">
      <c r="A96" s="123"/>
      <c r="B96" s="126"/>
      <c r="C96" s="23" t="s">
        <v>10</v>
      </c>
      <c r="D96" s="2">
        <f t="shared" si="43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ht="15" customHeight="1" x14ac:dyDescent="0.25">
      <c r="A97" s="123"/>
      <c r="B97" s="126"/>
      <c r="C97" s="23" t="s">
        <v>12</v>
      </c>
      <c r="D97" s="2">
        <f t="shared" si="43"/>
        <v>25226.627390000001</v>
      </c>
      <c r="E97" s="7">
        <v>0</v>
      </c>
      <c r="F97" s="7">
        <v>0</v>
      </c>
      <c r="G97" s="7">
        <f>'ПРИЛОЖ 2'!K79</f>
        <v>0</v>
      </c>
      <c r="H97" s="7">
        <f>'ПРИЛОЖ 2'!L33</f>
        <v>0</v>
      </c>
      <c r="I97" s="7">
        <f>'ПРИЛОЖ 2'!M33</f>
        <v>1301.991</v>
      </c>
      <c r="J97" s="7">
        <f>'ПРИЛОЖ 2'!N33</f>
        <v>15112.163</v>
      </c>
      <c r="K97" s="7">
        <f>'ПРИЛОЖ 2'!O33</f>
        <v>2729.4090000000001</v>
      </c>
      <c r="L97" s="6">
        <f>'ПРИЛОЖ 2'!P33</f>
        <v>6083.0643899999995</v>
      </c>
      <c r="M97" s="6">
        <f>'ПРИЛОЖ 2'!Q33</f>
        <v>0</v>
      </c>
      <c r="N97" s="6">
        <f>'ПРИЛОЖ 2'!R33</f>
        <v>0</v>
      </c>
      <c r="O97" s="6">
        <f>'ПРИЛОЖ 2'!S63</f>
        <v>0</v>
      </c>
      <c r="P97" s="6">
        <f>'ПРИЛОЖ 2'!T63</f>
        <v>0</v>
      </c>
      <c r="Q97" s="6">
        <f>'ПРИЛОЖ 2'!U63</f>
        <v>0</v>
      </c>
      <c r="R97" s="6">
        <f>'ПРИЛОЖ 2'!V63</f>
        <v>0</v>
      </c>
      <c r="S97" s="6">
        <f>'ПРИЛОЖ 2'!W63</f>
        <v>0</v>
      </c>
      <c r="T97" s="6">
        <f>'ПРИЛОЖ 2'!X63</f>
        <v>0</v>
      </c>
    </row>
    <row r="98" spans="1:20" ht="15" customHeight="1" x14ac:dyDescent="0.25">
      <c r="A98" s="124"/>
      <c r="B98" s="126"/>
      <c r="C98" s="23" t="s">
        <v>11</v>
      </c>
      <c r="D98" s="2">
        <f t="shared" si="43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t="20.65" customHeight="1" x14ac:dyDescent="0.25">
      <c r="A99" s="122" t="s">
        <v>128</v>
      </c>
      <c r="B99" s="126" t="s">
        <v>126</v>
      </c>
      <c r="C99" s="25" t="s">
        <v>2</v>
      </c>
      <c r="D99" s="2">
        <f t="shared" si="43"/>
        <v>648.62099999999998</v>
      </c>
      <c r="E99" s="2">
        <f t="shared" ref="E99:J99" si="48">SUM(E100:E103)</f>
        <v>0</v>
      </c>
      <c r="F99" s="2">
        <f t="shared" si="48"/>
        <v>0</v>
      </c>
      <c r="G99" s="2">
        <f t="shared" si="48"/>
        <v>0</v>
      </c>
      <c r="H99" s="2">
        <f t="shared" si="48"/>
        <v>648.62099999999998</v>
      </c>
      <c r="I99" s="2">
        <f t="shared" si="48"/>
        <v>0</v>
      </c>
      <c r="J99" s="2">
        <f t="shared" si="48"/>
        <v>0</v>
      </c>
      <c r="K99" s="2">
        <f>SUM(K100:K103)</f>
        <v>0</v>
      </c>
      <c r="L99" s="3">
        <f>SUM(L100:L103)</f>
        <v>0</v>
      </c>
      <c r="M99" s="3">
        <f>SUM(M100:M103)</f>
        <v>0</v>
      </c>
      <c r="N99" s="3">
        <f>SUM(N100:N103)</f>
        <v>0</v>
      </c>
      <c r="O99" s="3">
        <f>SUM(O100:O103)</f>
        <v>0</v>
      </c>
      <c r="P99" s="3">
        <f t="shared" ref="P99:T99" si="49">SUM(P100:P103)</f>
        <v>0</v>
      </c>
      <c r="Q99" s="3">
        <f t="shared" si="49"/>
        <v>0</v>
      </c>
      <c r="R99" s="3">
        <f t="shared" si="49"/>
        <v>0</v>
      </c>
      <c r="S99" s="3">
        <f t="shared" si="49"/>
        <v>0</v>
      </c>
      <c r="T99" s="3">
        <f t="shared" si="49"/>
        <v>0</v>
      </c>
    </row>
    <row r="100" spans="1:20" s="8" customFormat="1" ht="19.5" customHeight="1" x14ac:dyDescent="0.25">
      <c r="A100" s="123"/>
      <c r="B100" s="126"/>
      <c r="C100" s="23" t="s">
        <v>9</v>
      </c>
      <c r="D100" s="2">
        <f t="shared" si="43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</row>
    <row r="101" spans="1:20" ht="22.9" customHeight="1" x14ac:dyDescent="0.25">
      <c r="A101" s="123"/>
      <c r="B101" s="126"/>
      <c r="C101" s="23" t="s">
        <v>10</v>
      </c>
      <c r="D101" s="2">
        <f t="shared" si="43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</row>
    <row r="102" spans="1:20" ht="18.600000000000001" customHeight="1" x14ac:dyDescent="0.25">
      <c r="A102" s="123"/>
      <c r="B102" s="126"/>
      <c r="C102" s="23" t="s">
        <v>12</v>
      </c>
      <c r="D102" s="2">
        <f t="shared" si="43"/>
        <v>648.62099999999998</v>
      </c>
      <c r="E102" s="7">
        <v>0</v>
      </c>
      <c r="F102" s="7">
        <v>0</v>
      </c>
      <c r="G102" s="7">
        <f>'ПРИЛОЖ 2'!K84</f>
        <v>0</v>
      </c>
      <c r="H102" s="7">
        <f>'ПРИЛОЖ 2'!L34</f>
        <v>648.62099999999998</v>
      </c>
      <c r="I102" s="7">
        <v>0</v>
      </c>
      <c r="J102" s="7">
        <f>'ПРИЛОЖ 2'!N69</f>
        <v>0</v>
      </c>
      <c r="K102" s="7">
        <f>'ПРИЛОЖ 2'!O69</f>
        <v>0</v>
      </c>
      <c r="L102" s="6">
        <f>'ПРИЛОЖ 2'!P69</f>
        <v>0</v>
      </c>
      <c r="M102" s="6">
        <f>'ПРИЛОЖ 2'!Q69</f>
        <v>0</v>
      </c>
      <c r="N102" s="6">
        <f>'ПРИЛОЖ 2'!R69</f>
        <v>0</v>
      </c>
      <c r="O102" s="6">
        <f>'ПРИЛОЖ 2'!S69</f>
        <v>0</v>
      </c>
      <c r="P102" s="6">
        <f>'ПРИЛОЖ 2'!T69</f>
        <v>0</v>
      </c>
      <c r="Q102" s="6">
        <f>'ПРИЛОЖ 2'!U69</f>
        <v>0</v>
      </c>
      <c r="R102" s="6">
        <f>'ПРИЛОЖ 2'!V69</f>
        <v>0</v>
      </c>
      <c r="S102" s="6">
        <f>'ПРИЛОЖ 2'!W69</f>
        <v>0</v>
      </c>
      <c r="T102" s="6">
        <f>'ПРИЛОЖ 2'!X69</f>
        <v>0</v>
      </c>
    </row>
    <row r="103" spans="1:20" ht="40.700000000000003" customHeight="1" x14ac:dyDescent="0.25">
      <c r="A103" s="124"/>
      <c r="B103" s="126"/>
      <c r="C103" s="23" t="s">
        <v>11</v>
      </c>
      <c r="D103" s="2">
        <f t="shared" si="43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</row>
    <row r="104" spans="1:20" x14ac:dyDescent="0.25">
      <c r="A104" s="122" t="s">
        <v>130</v>
      </c>
      <c r="B104" s="126" t="s">
        <v>129</v>
      </c>
      <c r="C104" s="25" t="s">
        <v>2</v>
      </c>
      <c r="D104" s="2">
        <f t="shared" si="43"/>
        <v>5698</v>
      </c>
      <c r="E104" s="2">
        <f t="shared" ref="E104:J104" si="50">SUM(E105:E108)</f>
        <v>0</v>
      </c>
      <c r="F104" s="2">
        <f t="shared" si="50"/>
        <v>0</v>
      </c>
      <c r="G104" s="2">
        <f t="shared" si="50"/>
        <v>0</v>
      </c>
      <c r="H104" s="2">
        <f t="shared" si="50"/>
        <v>0</v>
      </c>
      <c r="I104" s="2">
        <f t="shared" si="50"/>
        <v>2849</v>
      </c>
      <c r="J104" s="2">
        <f t="shared" si="50"/>
        <v>2849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  <c r="O104" s="3">
        <f>SUM(O105:O108)</f>
        <v>0</v>
      </c>
      <c r="P104" s="3">
        <f t="shared" ref="P104:T104" si="51">SUM(P105:P108)</f>
        <v>0</v>
      </c>
      <c r="Q104" s="3">
        <f t="shared" si="51"/>
        <v>0</v>
      </c>
      <c r="R104" s="3">
        <f t="shared" si="51"/>
        <v>0</v>
      </c>
      <c r="S104" s="3">
        <f t="shared" si="51"/>
        <v>0</v>
      </c>
      <c r="T104" s="3">
        <f t="shared" si="51"/>
        <v>0</v>
      </c>
    </row>
    <row r="105" spans="1:20" x14ac:dyDescent="0.25">
      <c r="A105" s="123"/>
      <c r="B105" s="126"/>
      <c r="C105" s="23" t="s">
        <v>9</v>
      </c>
      <c r="D105" s="2">
        <f t="shared" si="43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</row>
    <row r="106" spans="1:20" s="8" customFormat="1" x14ac:dyDescent="0.25">
      <c r="A106" s="123"/>
      <c r="B106" s="126"/>
      <c r="C106" s="23" t="s">
        <v>10</v>
      </c>
      <c r="D106" s="2">
        <f t="shared" si="43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</row>
    <row r="107" spans="1:20" x14ac:dyDescent="0.25">
      <c r="A107" s="123"/>
      <c r="B107" s="126"/>
      <c r="C107" s="23" t="s">
        <v>12</v>
      </c>
      <c r="D107" s="2">
        <f t="shared" si="43"/>
        <v>5698</v>
      </c>
      <c r="E107" s="7">
        <v>0</v>
      </c>
      <c r="F107" s="7">
        <v>0</v>
      </c>
      <c r="G107" s="7">
        <f>'ПРИЛОЖ 2'!K94</f>
        <v>0</v>
      </c>
      <c r="H107" s="7">
        <f>'ПРИЛОЖ 2'!L62</f>
        <v>0</v>
      </c>
      <c r="I107" s="7">
        <f>'ПРИЛОЖ 2'!M35</f>
        <v>2849</v>
      </c>
      <c r="J107" s="7">
        <f>'ПРИЛОЖ 2'!N35</f>
        <v>2849</v>
      </c>
      <c r="K107" s="7">
        <f>'ПРИЛОЖ 2'!O79</f>
        <v>0</v>
      </c>
      <c r="L107" s="6">
        <f>'ПРИЛОЖ 2'!P79</f>
        <v>0</v>
      </c>
      <c r="M107" s="6">
        <f>'ПРИЛОЖ 2'!Q79</f>
        <v>0</v>
      </c>
      <c r="N107" s="6">
        <f>'ПРИЛОЖ 2'!R79</f>
        <v>0</v>
      </c>
      <c r="O107" s="6">
        <f>'ПРИЛОЖ 2'!S79</f>
        <v>0</v>
      </c>
      <c r="P107" s="6">
        <f>'ПРИЛОЖ 2'!T79</f>
        <v>0</v>
      </c>
      <c r="Q107" s="6">
        <f>'ПРИЛОЖ 2'!U79</f>
        <v>0</v>
      </c>
      <c r="R107" s="6">
        <f>'ПРИЛОЖ 2'!V79</f>
        <v>0</v>
      </c>
      <c r="S107" s="6">
        <f>'ПРИЛОЖ 2'!W79</f>
        <v>0</v>
      </c>
      <c r="T107" s="6">
        <f>'ПРИЛОЖ 2'!X79</f>
        <v>0</v>
      </c>
    </row>
    <row r="108" spans="1:20" x14ac:dyDescent="0.25">
      <c r="A108" s="124"/>
      <c r="B108" s="126"/>
      <c r="C108" s="23" t="s">
        <v>11</v>
      </c>
      <c r="D108" s="2">
        <f t="shared" si="43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</row>
    <row r="109" spans="1:20" x14ac:dyDescent="0.25">
      <c r="A109" s="122" t="s">
        <v>135</v>
      </c>
      <c r="B109" s="126" t="s">
        <v>134</v>
      </c>
      <c r="C109" s="25" t="s">
        <v>2</v>
      </c>
      <c r="D109" s="2">
        <f t="shared" si="43"/>
        <v>2452.328</v>
      </c>
      <c r="E109" s="2">
        <f t="shared" ref="E109:J109" si="52">SUM(E110:E113)</f>
        <v>0</v>
      </c>
      <c r="F109" s="2">
        <f t="shared" si="52"/>
        <v>0</v>
      </c>
      <c r="G109" s="2">
        <f t="shared" si="52"/>
        <v>0</v>
      </c>
      <c r="H109" s="2">
        <f t="shared" si="52"/>
        <v>0</v>
      </c>
      <c r="I109" s="2">
        <f t="shared" si="52"/>
        <v>373</v>
      </c>
      <c r="J109" s="2">
        <f t="shared" si="52"/>
        <v>2079.328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  <c r="O109" s="3">
        <f>SUM(O110:O113)</f>
        <v>0</v>
      </c>
      <c r="P109" s="3">
        <f t="shared" ref="P109:T109" si="53">SUM(P110:P113)</f>
        <v>0</v>
      </c>
      <c r="Q109" s="3">
        <f t="shared" si="53"/>
        <v>0</v>
      </c>
      <c r="R109" s="3">
        <f t="shared" si="53"/>
        <v>0</v>
      </c>
      <c r="S109" s="3">
        <f t="shared" si="53"/>
        <v>0</v>
      </c>
      <c r="T109" s="3">
        <f t="shared" si="53"/>
        <v>0</v>
      </c>
    </row>
    <row r="110" spans="1:20" x14ac:dyDescent="0.25">
      <c r="A110" s="123"/>
      <c r="B110" s="126"/>
      <c r="C110" s="23" t="s">
        <v>9</v>
      </c>
      <c r="D110" s="2">
        <f t="shared" si="43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</row>
    <row r="111" spans="1:20" s="8" customFormat="1" x14ac:dyDescent="0.25">
      <c r="A111" s="123"/>
      <c r="B111" s="126"/>
      <c r="C111" s="23" t="s">
        <v>10</v>
      </c>
      <c r="D111" s="2">
        <f t="shared" si="43"/>
        <v>2320.8900000000003</v>
      </c>
      <c r="E111" s="5">
        <v>0</v>
      </c>
      <c r="F111" s="5">
        <v>0</v>
      </c>
      <c r="G111" s="5">
        <v>0</v>
      </c>
      <c r="H111" s="5">
        <v>0</v>
      </c>
      <c r="I111" s="5">
        <v>353</v>
      </c>
      <c r="J111" s="5">
        <v>1967.89</v>
      </c>
      <c r="K111" s="5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</row>
    <row r="112" spans="1:20" x14ac:dyDescent="0.25">
      <c r="A112" s="123"/>
      <c r="B112" s="126"/>
      <c r="C112" s="23" t="s">
        <v>12</v>
      </c>
      <c r="D112" s="2">
        <f t="shared" si="43"/>
        <v>131.43799999999999</v>
      </c>
      <c r="E112" s="7">
        <f>'ПРИЛОЖ 2'!I36</f>
        <v>0</v>
      </c>
      <c r="F112" s="7">
        <f>'ПРИЛОЖ 2'!J36</f>
        <v>0</v>
      </c>
      <c r="G112" s="7">
        <f>'ПРИЛОЖ 2'!K36</f>
        <v>0</v>
      </c>
      <c r="H112" s="7">
        <f>'ПРИЛОЖ 2'!L36</f>
        <v>0</v>
      </c>
      <c r="I112" s="7">
        <f>'ПРИЛОЖ 2'!M36</f>
        <v>20</v>
      </c>
      <c r="J112" s="7">
        <f>'ПРИЛОЖ 2'!N36</f>
        <v>111.438</v>
      </c>
      <c r="K112" s="7">
        <f>'ПРИЛОЖ 2'!O36</f>
        <v>0</v>
      </c>
      <c r="L112" s="6">
        <f>'ПРИЛОЖ 2'!P36</f>
        <v>0</v>
      </c>
      <c r="M112" s="6">
        <v>0</v>
      </c>
      <c r="N112" s="6">
        <f>'ПРИЛОЖ 2'!R36</f>
        <v>0</v>
      </c>
      <c r="O112" s="6">
        <f>'ПРИЛОЖ 2'!S36</f>
        <v>0</v>
      </c>
      <c r="P112" s="6">
        <f>'ПРИЛОЖ 2'!T36</f>
        <v>0</v>
      </c>
      <c r="Q112" s="6">
        <f>'ПРИЛОЖ 2'!U36</f>
        <v>0</v>
      </c>
      <c r="R112" s="6">
        <f>'ПРИЛОЖ 2'!V36</f>
        <v>0</v>
      </c>
      <c r="S112" s="6">
        <f>'ПРИЛОЖ 2'!W36</f>
        <v>0</v>
      </c>
      <c r="T112" s="6">
        <f>'ПРИЛОЖ 2'!X36</f>
        <v>0</v>
      </c>
    </row>
    <row r="113" spans="1:20" x14ac:dyDescent="0.25">
      <c r="A113" s="124"/>
      <c r="B113" s="126"/>
      <c r="C113" s="23" t="s">
        <v>11</v>
      </c>
      <c r="D113" s="2">
        <f t="shared" si="43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</row>
    <row r="114" spans="1:20" s="8" customFormat="1" x14ac:dyDescent="0.25">
      <c r="A114" s="122" t="s">
        <v>146</v>
      </c>
      <c r="B114" s="126" t="s">
        <v>173</v>
      </c>
      <c r="C114" s="25" t="s">
        <v>2</v>
      </c>
      <c r="D114" s="2">
        <f t="shared" si="43"/>
        <v>1940</v>
      </c>
      <c r="E114" s="2">
        <f t="shared" ref="E114:O114" si="54">SUM(E115:E118)</f>
        <v>0</v>
      </c>
      <c r="F114" s="2">
        <f t="shared" si="54"/>
        <v>0</v>
      </c>
      <c r="G114" s="2">
        <f t="shared" si="54"/>
        <v>0</v>
      </c>
      <c r="H114" s="2">
        <f t="shared" si="54"/>
        <v>0</v>
      </c>
      <c r="I114" s="2">
        <f t="shared" si="54"/>
        <v>1940</v>
      </c>
      <c r="J114" s="2">
        <f t="shared" si="54"/>
        <v>0</v>
      </c>
      <c r="K114" s="2">
        <f t="shared" si="54"/>
        <v>0</v>
      </c>
      <c r="L114" s="3">
        <f t="shared" si="54"/>
        <v>0</v>
      </c>
      <c r="M114" s="3">
        <f t="shared" si="54"/>
        <v>0</v>
      </c>
      <c r="N114" s="3">
        <f t="shared" si="54"/>
        <v>0</v>
      </c>
      <c r="O114" s="3">
        <f t="shared" si="54"/>
        <v>0</v>
      </c>
      <c r="P114" s="3">
        <f t="shared" ref="P114:T114" si="55">SUM(P115:P118)</f>
        <v>0</v>
      </c>
      <c r="Q114" s="3">
        <f t="shared" si="55"/>
        <v>0</v>
      </c>
      <c r="R114" s="3">
        <f t="shared" si="55"/>
        <v>0</v>
      </c>
      <c r="S114" s="3">
        <f t="shared" si="55"/>
        <v>0</v>
      </c>
      <c r="T114" s="3">
        <f t="shared" si="55"/>
        <v>0</v>
      </c>
    </row>
    <row r="115" spans="1:20" x14ac:dyDescent="0.25">
      <c r="A115" s="123"/>
      <c r="B115" s="126"/>
      <c r="C115" s="23" t="s">
        <v>9</v>
      </c>
      <c r="D115" s="2">
        <f t="shared" si="43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</row>
    <row r="116" spans="1:20" x14ac:dyDescent="0.25">
      <c r="A116" s="123"/>
      <c r="B116" s="126"/>
      <c r="C116" s="23" t="s">
        <v>10</v>
      </c>
      <c r="D116" s="2">
        <f t="shared" si="43"/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</row>
    <row r="117" spans="1:20" s="8" customFormat="1" x14ac:dyDescent="0.25">
      <c r="A117" s="123"/>
      <c r="B117" s="126"/>
      <c r="C117" s="23" t="s">
        <v>12</v>
      </c>
      <c r="D117" s="2">
        <f t="shared" si="43"/>
        <v>1940</v>
      </c>
      <c r="E117" s="7">
        <v>0</v>
      </c>
      <c r="F117" s="7">
        <v>0</v>
      </c>
      <c r="G117" s="7">
        <f>'ПРИЛОЖ 2'!K60</f>
        <v>0</v>
      </c>
      <c r="H117" s="7">
        <v>0</v>
      </c>
      <c r="I117" s="7">
        <f>'ПРИЛОЖ 2'!M37</f>
        <v>1940</v>
      </c>
      <c r="J117" s="7">
        <f>'ПРИЛОЖ 2'!N37</f>
        <v>0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2'!R60</f>
        <v>0</v>
      </c>
      <c r="O117" s="6">
        <f>'ПРИЛОЖ 2'!S60</f>
        <v>0</v>
      </c>
      <c r="P117" s="6">
        <f>'ПРИЛОЖ 2'!T60</f>
        <v>0</v>
      </c>
      <c r="Q117" s="6">
        <f>'ПРИЛОЖ 2'!U60</f>
        <v>0</v>
      </c>
      <c r="R117" s="6">
        <f>'ПРИЛОЖ 2'!V60</f>
        <v>0</v>
      </c>
      <c r="S117" s="6">
        <f>'ПРИЛОЖ 2'!W60</f>
        <v>0</v>
      </c>
      <c r="T117" s="6">
        <f>'ПРИЛОЖ 2'!X60</f>
        <v>0</v>
      </c>
    </row>
    <row r="118" spans="1:20" x14ac:dyDescent="0.25">
      <c r="A118" s="124"/>
      <c r="B118" s="126"/>
      <c r="C118" s="23" t="s">
        <v>11</v>
      </c>
      <c r="D118" s="2">
        <f t="shared" si="43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</row>
    <row r="119" spans="1:20" ht="16.7" customHeight="1" x14ac:dyDescent="0.25">
      <c r="A119" s="122" t="s">
        <v>147</v>
      </c>
      <c r="B119" s="126" t="s">
        <v>144</v>
      </c>
      <c r="C119" s="25" t="s">
        <v>2</v>
      </c>
      <c r="D119" s="2">
        <f t="shared" si="43"/>
        <v>0</v>
      </c>
      <c r="E119" s="2">
        <f t="shared" ref="E119:O119" si="56">SUM(E120:E123)</f>
        <v>0</v>
      </c>
      <c r="F119" s="2">
        <f t="shared" si="56"/>
        <v>0</v>
      </c>
      <c r="G119" s="2">
        <f t="shared" si="56"/>
        <v>0</v>
      </c>
      <c r="H119" s="2">
        <f t="shared" si="56"/>
        <v>0</v>
      </c>
      <c r="I119" s="2">
        <f t="shared" si="56"/>
        <v>0</v>
      </c>
      <c r="J119" s="2">
        <f t="shared" si="56"/>
        <v>0</v>
      </c>
      <c r="K119" s="2">
        <f t="shared" si="56"/>
        <v>0</v>
      </c>
      <c r="L119" s="3">
        <f t="shared" si="56"/>
        <v>0</v>
      </c>
      <c r="M119" s="3">
        <f t="shared" si="56"/>
        <v>0</v>
      </c>
      <c r="N119" s="3">
        <f t="shared" si="56"/>
        <v>0</v>
      </c>
      <c r="O119" s="3">
        <f t="shared" si="56"/>
        <v>0</v>
      </c>
      <c r="P119" s="3">
        <f t="shared" ref="P119:T119" si="57">SUM(P120:P123)</f>
        <v>0</v>
      </c>
      <c r="Q119" s="3">
        <f t="shared" si="57"/>
        <v>0</v>
      </c>
      <c r="R119" s="3">
        <f t="shared" si="57"/>
        <v>0</v>
      </c>
      <c r="S119" s="3">
        <f t="shared" si="57"/>
        <v>0</v>
      </c>
      <c r="T119" s="3">
        <f t="shared" si="57"/>
        <v>0</v>
      </c>
    </row>
    <row r="120" spans="1:20" x14ac:dyDescent="0.25">
      <c r="A120" s="123"/>
      <c r="B120" s="126"/>
      <c r="C120" s="23" t="s">
        <v>9</v>
      </c>
      <c r="D120" s="2">
        <f t="shared" si="43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</row>
    <row r="121" spans="1:20" x14ac:dyDescent="0.25">
      <c r="A121" s="123"/>
      <c r="B121" s="126"/>
      <c r="C121" s="23" t="s">
        <v>10</v>
      </c>
      <c r="D121" s="2">
        <f t="shared" si="43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</row>
    <row r="122" spans="1:20" x14ac:dyDescent="0.25">
      <c r="A122" s="123"/>
      <c r="B122" s="126"/>
      <c r="C122" s="23" t="s">
        <v>12</v>
      </c>
      <c r="D122" s="2">
        <f t="shared" si="43"/>
        <v>0</v>
      </c>
      <c r="E122" s="7">
        <v>0</v>
      </c>
      <c r="F122" s="7">
        <v>0</v>
      </c>
      <c r="G122" s="7">
        <f>'ПРИЛОЖ 2'!K65</f>
        <v>0</v>
      </c>
      <c r="H122" s="7">
        <v>0</v>
      </c>
      <c r="I122" s="7">
        <f>'ПРИЛОЖ 2'!M38</f>
        <v>0</v>
      </c>
      <c r="J122" s="7">
        <f>'ПРИЛОЖ 2'!N38</f>
        <v>0</v>
      </c>
      <c r="K122" s="7">
        <f>'ПРИЛОЖ 2'!O65</f>
        <v>0</v>
      </c>
      <c r="L122" s="6">
        <f>'ПРИЛОЖ 2'!P65</f>
        <v>0</v>
      </c>
      <c r="M122" s="6">
        <f>'ПРИЛОЖ 2'!Q65</f>
        <v>0</v>
      </c>
      <c r="N122" s="6">
        <f>'ПРИЛОЖ 2'!R65</f>
        <v>0</v>
      </c>
      <c r="O122" s="6">
        <f>'ПРИЛОЖ 2'!S65</f>
        <v>0</v>
      </c>
      <c r="P122" s="6">
        <f>'ПРИЛОЖ 2'!T65</f>
        <v>0</v>
      </c>
      <c r="Q122" s="6">
        <f>'ПРИЛОЖ 2'!U65</f>
        <v>0</v>
      </c>
      <c r="R122" s="6">
        <f>'ПРИЛОЖ 2'!V65</f>
        <v>0</v>
      </c>
      <c r="S122" s="6">
        <f>'ПРИЛОЖ 2'!W65</f>
        <v>0</v>
      </c>
      <c r="T122" s="6">
        <f>'ПРИЛОЖ 2'!X65</f>
        <v>0</v>
      </c>
    </row>
    <row r="123" spans="1:20" x14ac:dyDescent="0.25">
      <c r="A123" s="124"/>
      <c r="B123" s="126"/>
      <c r="C123" s="23" t="s">
        <v>11</v>
      </c>
      <c r="D123" s="2">
        <f t="shared" si="43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</row>
    <row r="124" spans="1:20" ht="17.25" customHeight="1" x14ac:dyDescent="0.25">
      <c r="A124" s="122" t="s">
        <v>160</v>
      </c>
      <c r="B124" s="126" t="s">
        <v>157</v>
      </c>
      <c r="C124" s="25" t="s">
        <v>2</v>
      </c>
      <c r="D124" s="2">
        <f t="shared" si="43"/>
        <v>156526.40100000001</v>
      </c>
      <c r="E124" s="2">
        <f t="shared" ref="E124:O124" si="58">SUM(E125:E128)</f>
        <v>0</v>
      </c>
      <c r="F124" s="2">
        <f t="shared" si="58"/>
        <v>0</v>
      </c>
      <c r="G124" s="2">
        <f t="shared" si="58"/>
        <v>0</v>
      </c>
      <c r="H124" s="2">
        <f t="shared" si="58"/>
        <v>0</v>
      </c>
      <c r="I124" s="2">
        <f t="shared" si="58"/>
        <v>0</v>
      </c>
      <c r="J124" s="2">
        <f t="shared" si="58"/>
        <v>75886</v>
      </c>
      <c r="K124" s="2">
        <f t="shared" si="58"/>
        <v>80640.400999999998</v>
      </c>
      <c r="L124" s="3">
        <f t="shared" si="58"/>
        <v>0</v>
      </c>
      <c r="M124" s="3">
        <f t="shared" si="58"/>
        <v>0</v>
      </c>
      <c r="N124" s="3">
        <f t="shared" si="58"/>
        <v>0</v>
      </c>
      <c r="O124" s="3">
        <f t="shared" si="58"/>
        <v>0</v>
      </c>
      <c r="P124" s="3">
        <f t="shared" ref="P124:T124" si="59">SUM(P125:P128)</f>
        <v>0</v>
      </c>
      <c r="Q124" s="3">
        <f t="shared" si="59"/>
        <v>0</v>
      </c>
      <c r="R124" s="3">
        <f t="shared" si="59"/>
        <v>0</v>
      </c>
      <c r="S124" s="3">
        <f t="shared" si="59"/>
        <v>0</v>
      </c>
      <c r="T124" s="3">
        <f t="shared" si="59"/>
        <v>0</v>
      </c>
    </row>
    <row r="125" spans="1:20" x14ac:dyDescent="0.25">
      <c r="A125" s="123"/>
      <c r="B125" s="126"/>
      <c r="C125" s="23" t="s">
        <v>9</v>
      </c>
      <c r="D125" s="2">
        <f t="shared" si="43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</row>
    <row r="126" spans="1:20" x14ac:dyDescent="0.25">
      <c r="A126" s="123"/>
      <c r="B126" s="126"/>
      <c r="C126" s="23" t="s">
        <v>10</v>
      </c>
      <c r="D126" s="2">
        <f t="shared" si="43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</row>
    <row r="127" spans="1:20" x14ac:dyDescent="0.25">
      <c r="A127" s="123"/>
      <c r="B127" s="126"/>
      <c r="C127" s="23" t="s">
        <v>12</v>
      </c>
      <c r="D127" s="2">
        <f t="shared" si="43"/>
        <v>156526.40100000001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f>'ПРИЛОЖ 2'!N39</f>
        <v>75886</v>
      </c>
      <c r="K127" s="7">
        <f>'ПРИЛОЖ 2'!O39</f>
        <v>80640.400999999998</v>
      </c>
      <c r="L127" s="6">
        <f>'ПРИЛОЖ 2'!P39</f>
        <v>0</v>
      </c>
      <c r="M127" s="6">
        <f>'ПРИЛОЖ 2'!Q39</f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</row>
    <row r="128" spans="1:20" x14ac:dyDescent="0.25">
      <c r="A128" s="124"/>
      <c r="B128" s="126"/>
      <c r="C128" s="23" t="s">
        <v>11</v>
      </c>
      <c r="D128" s="2">
        <f t="shared" si="43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</row>
    <row r="129" spans="1:20" ht="13.5" customHeight="1" x14ac:dyDescent="0.25">
      <c r="A129" s="122" t="s">
        <v>192</v>
      </c>
      <c r="B129" s="126" t="s">
        <v>170</v>
      </c>
      <c r="C129" s="25" t="s">
        <v>2</v>
      </c>
      <c r="D129" s="2">
        <f t="shared" si="43"/>
        <v>44455.647469999996</v>
      </c>
      <c r="E129" s="2">
        <f t="shared" ref="E129:O129" si="60">SUM(E130:E133)</f>
        <v>0</v>
      </c>
      <c r="F129" s="2">
        <f t="shared" si="60"/>
        <v>0</v>
      </c>
      <c r="G129" s="2">
        <f t="shared" si="60"/>
        <v>0</v>
      </c>
      <c r="H129" s="2">
        <f t="shared" si="60"/>
        <v>0</v>
      </c>
      <c r="I129" s="2">
        <f t="shared" si="60"/>
        <v>0</v>
      </c>
      <c r="J129" s="2">
        <f t="shared" si="60"/>
        <v>0</v>
      </c>
      <c r="K129" s="2">
        <f t="shared" si="60"/>
        <v>15833.401</v>
      </c>
      <c r="L129" s="3">
        <f t="shared" si="60"/>
        <v>15800</v>
      </c>
      <c r="M129" s="3">
        <f t="shared" si="60"/>
        <v>12822.24647</v>
      </c>
      <c r="N129" s="3">
        <f t="shared" si="60"/>
        <v>0</v>
      </c>
      <c r="O129" s="3">
        <f t="shared" si="60"/>
        <v>0</v>
      </c>
      <c r="P129" s="3">
        <f t="shared" ref="P129:T129" si="61">SUM(P130:P133)</f>
        <v>0</v>
      </c>
      <c r="Q129" s="3">
        <f t="shared" si="61"/>
        <v>0</v>
      </c>
      <c r="R129" s="3">
        <f t="shared" si="61"/>
        <v>0</v>
      </c>
      <c r="S129" s="3">
        <f t="shared" si="61"/>
        <v>0</v>
      </c>
      <c r="T129" s="3">
        <f t="shared" si="61"/>
        <v>0</v>
      </c>
    </row>
    <row r="130" spans="1:20" x14ac:dyDescent="0.25">
      <c r="A130" s="123"/>
      <c r="B130" s="126"/>
      <c r="C130" s="23" t="s">
        <v>9</v>
      </c>
      <c r="D130" s="2">
        <f t="shared" si="43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</row>
    <row r="131" spans="1:20" ht="18" customHeight="1" x14ac:dyDescent="0.25">
      <c r="A131" s="123"/>
      <c r="B131" s="126"/>
      <c r="C131" s="23" t="s">
        <v>10</v>
      </c>
      <c r="D131" s="2">
        <f t="shared" si="43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</row>
    <row r="132" spans="1:20" x14ac:dyDescent="0.25">
      <c r="A132" s="123"/>
      <c r="B132" s="126"/>
      <c r="C132" s="23" t="s">
        <v>12</v>
      </c>
      <c r="D132" s="2">
        <f t="shared" si="43"/>
        <v>44455.647469999996</v>
      </c>
      <c r="E132" s="7">
        <v>0</v>
      </c>
      <c r="F132" s="7">
        <v>0</v>
      </c>
      <c r="G132" s="7">
        <f>'ПРИЛОЖ 2'!K75</f>
        <v>0</v>
      </c>
      <c r="H132" s="7">
        <v>0</v>
      </c>
      <c r="I132" s="7">
        <v>0</v>
      </c>
      <c r="J132" s="7">
        <f>'ПРИЛОЖ 2'!N40</f>
        <v>0</v>
      </c>
      <c r="K132" s="7">
        <f>'ПРИЛОЖ 2'!O40</f>
        <v>15833.401</v>
      </c>
      <c r="L132" s="6">
        <f>'ПРИЛОЖ 2'!P40</f>
        <v>15800</v>
      </c>
      <c r="M132" s="6">
        <f>'ПРИЛОЖ 2'!Q40</f>
        <v>12822.24647</v>
      </c>
      <c r="N132" s="6">
        <f>'ПРИЛОЖ 2'!R75</f>
        <v>0</v>
      </c>
      <c r="O132" s="6">
        <f>'ПРИЛОЖ 2'!S75</f>
        <v>0</v>
      </c>
      <c r="P132" s="6">
        <f>'ПРИЛОЖ 2'!T75</f>
        <v>0</v>
      </c>
      <c r="Q132" s="6">
        <f>'ПРИЛОЖ 2'!U75</f>
        <v>0</v>
      </c>
      <c r="R132" s="6">
        <f>'ПРИЛОЖ 2'!V75</f>
        <v>0</v>
      </c>
      <c r="S132" s="6">
        <f>'ПРИЛОЖ 2'!W75</f>
        <v>0</v>
      </c>
      <c r="T132" s="6">
        <f>'ПРИЛОЖ 2'!X75</f>
        <v>0</v>
      </c>
    </row>
    <row r="133" spans="1:20" x14ac:dyDescent="0.25">
      <c r="A133" s="124"/>
      <c r="B133" s="126"/>
      <c r="C133" s="23" t="s">
        <v>11</v>
      </c>
      <c r="D133" s="2">
        <f t="shared" si="43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</row>
    <row r="134" spans="1:20" ht="16.7" customHeight="1" x14ac:dyDescent="0.25">
      <c r="A134" s="122" t="s">
        <v>194</v>
      </c>
      <c r="B134" s="125" t="s">
        <v>195</v>
      </c>
      <c r="C134" s="25" t="s">
        <v>2</v>
      </c>
      <c r="D134" s="2">
        <f t="shared" si="43"/>
        <v>109460.90342</v>
      </c>
      <c r="E134" s="2">
        <f t="shared" ref="E134:O134" si="62">SUM(E135:E138)</f>
        <v>0</v>
      </c>
      <c r="F134" s="2">
        <f t="shared" si="62"/>
        <v>0</v>
      </c>
      <c r="G134" s="2">
        <f t="shared" si="62"/>
        <v>0</v>
      </c>
      <c r="H134" s="2">
        <f t="shared" si="62"/>
        <v>0</v>
      </c>
      <c r="I134" s="2">
        <f t="shared" si="62"/>
        <v>0</v>
      </c>
      <c r="J134" s="2">
        <f t="shared" si="62"/>
        <v>0</v>
      </c>
      <c r="K134" s="2">
        <f t="shared" si="62"/>
        <v>0</v>
      </c>
      <c r="L134" s="3">
        <f t="shared" si="62"/>
        <v>62659.30315</v>
      </c>
      <c r="M134" s="3">
        <f t="shared" si="62"/>
        <v>46801.600270000003</v>
      </c>
      <c r="N134" s="3">
        <f t="shared" si="62"/>
        <v>0</v>
      </c>
      <c r="O134" s="3">
        <f t="shared" si="62"/>
        <v>0</v>
      </c>
      <c r="P134" s="3">
        <f t="shared" ref="P134:T134" si="63">SUM(P135:P138)</f>
        <v>0</v>
      </c>
      <c r="Q134" s="3">
        <f t="shared" si="63"/>
        <v>0</v>
      </c>
      <c r="R134" s="3">
        <f t="shared" si="63"/>
        <v>0</v>
      </c>
      <c r="S134" s="3">
        <f t="shared" si="63"/>
        <v>0</v>
      </c>
      <c r="T134" s="3">
        <f t="shared" si="63"/>
        <v>0</v>
      </c>
    </row>
    <row r="135" spans="1:20" x14ac:dyDescent="0.25">
      <c r="A135" s="123"/>
      <c r="B135" s="126"/>
      <c r="C135" s="23" t="s">
        <v>9</v>
      </c>
      <c r="D135" s="2">
        <f t="shared" si="43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</row>
    <row r="136" spans="1:20" x14ac:dyDescent="0.25">
      <c r="A136" s="123"/>
      <c r="B136" s="126"/>
      <c r="C136" s="23" t="s">
        <v>10</v>
      </c>
      <c r="D136" s="2">
        <f t="shared" si="43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</row>
    <row r="137" spans="1:20" x14ac:dyDescent="0.25">
      <c r="A137" s="123"/>
      <c r="B137" s="126"/>
      <c r="C137" s="23" t="s">
        <v>12</v>
      </c>
      <c r="D137" s="2">
        <f t="shared" si="43"/>
        <v>109460.90342</v>
      </c>
      <c r="E137" s="7">
        <v>0</v>
      </c>
      <c r="F137" s="7">
        <v>0</v>
      </c>
      <c r="G137" s="7">
        <f>'ПРИЛОЖ 2'!K80</f>
        <v>0</v>
      </c>
      <c r="H137" s="7">
        <v>0</v>
      </c>
      <c r="I137" s="7">
        <v>0</v>
      </c>
      <c r="J137" s="7">
        <v>0</v>
      </c>
      <c r="K137" s="7">
        <f>'ПРИЛОЖ 2'!O41</f>
        <v>0</v>
      </c>
      <c r="L137" s="6">
        <f>'ПРИЛОЖ 2'!P41</f>
        <v>62659.30315</v>
      </c>
      <c r="M137" s="6">
        <f>'ПРИЛОЖ 2'!Q41</f>
        <v>46801.600270000003</v>
      </c>
      <c r="N137" s="6">
        <f>'ПРИЛОЖ 2'!R80</f>
        <v>0</v>
      </c>
      <c r="O137" s="6">
        <f>'ПРИЛОЖ 2'!S80</f>
        <v>0</v>
      </c>
      <c r="P137" s="6">
        <f>'ПРИЛОЖ 2'!T80</f>
        <v>0</v>
      </c>
      <c r="Q137" s="6">
        <f>'ПРИЛОЖ 2'!U80</f>
        <v>0</v>
      </c>
      <c r="R137" s="6">
        <f>'ПРИЛОЖ 2'!V80</f>
        <v>0</v>
      </c>
      <c r="S137" s="6">
        <f>'ПРИЛОЖ 2'!W80</f>
        <v>0</v>
      </c>
      <c r="T137" s="6">
        <f>'ПРИЛОЖ 2'!X80</f>
        <v>0</v>
      </c>
    </row>
    <row r="138" spans="1:20" x14ac:dyDescent="0.25">
      <c r="A138" s="124"/>
      <c r="B138" s="126"/>
      <c r="C138" s="23" t="s">
        <v>11</v>
      </c>
      <c r="D138" s="2">
        <f t="shared" si="43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</row>
    <row r="139" spans="1:20" ht="16.7" customHeight="1" x14ac:dyDescent="0.25">
      <c r="A139" s="122" t="s">
        <v>197</v>
      </c>
      <c r="B139" s="125" t="s">
        <v>258</v>
      </c>
      <c r="C139" s="25" t="s">
        <v>2</v>
      </c>
      <c r="D139" s="2">
        <f t="shared" ref="D139:D143" si="64">E139+F139+G139+H139+I139+J139+K139+L139+M139+N139+O139+P139+Q139+R139+S139+T139</f>
        <v>6176.9586200000003</v>
      </c>
      <c r="E139" s="2">
        <f t="shared" ref="E139:T139" si="65">SUM(E140:E143)</f>
        <v>0</v>
      </c>
      <c r="F139" s="2">
        <f t="shared" si="65"/>
        <v>0</v>
      </c>
      <c r="G139" s="2">
        <f t="shared" si="65"/>
        <v>0</v>
      </c>
      <c r="H139" s="2">
        <f t="shared" si="65"/>
        <v>0</v>
      </c>
      <c r="I139" s="2">
        <f t="shared" si="65"/>
        <v>0</v>
      </c>
      <c r="J139" s="2">
        <f t="shared" si="65"/>
        <v>0</v>
      </c>
      <c r="K139" s="2">
        <f t="shared" si="65"/>
        <v>0</v>
      </c>
      <c r="L139" s="3">
        <f t="shared" si="65"/>
        <v>0</v>
      </c>
      <c r="M139" s="3">
        <f t="shared" si="65"/>
        <v>0</v>
      </c>
      <c r="N139" s="3">
        <f t="shared" si="65"/>
        <v>6176.9586200000003</v>
      </c>
      <c r="O139" s="3">
        <f t="shared" si="65"/>
        <v>0</v>
      </c>
      <c r="P139" s="3">
        <f t="shared" si="65"/>
        <v>0</v>
      </c>
      <c r="Q139" s="3">
        <f t="shared" si="65"/>
        <v>0</v>
      </c>
      <c r="R139" s="3">
        <f t="shared" si="65"/>
        <v>0</v>
      </c>
      <c r="S139" s="3">
        <f t="shared" si="65"/>
        <v>0</v>
      </c>
      <c r="T139" s="3">
        <f t="shared" si="65"/>
        <v>0</v>
      </c>
    </row>
    <row r="140" spans="1:20" x14ac:dyDescent="0.25">
      <c r="A140" s="123"/>
      <c r="B140" s="126"/>
      <c r="C140" s="23" t="s">
        <v>9</v>
      </c>
      <c r="D140" s="2">
        <f t="shared" si="64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</row>
    <row r="141" spans="1:20" x14ac:dyDescent="0.25">
      <c r="A141" s="123"/>
      <c r="B141" s="126"/>
      <c r="C141" s="23" t="s">
        <v>10</v>
      </c>
      <c r="D141" s="2">
        <f t="shared" si="64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</row>
    <row r="142" spans="1:20" x14ac:dyDescent="0.25">
      <c r="A142" s="123"/>
      <c r="B142" s="126"/>
      <c r="C142" s="23" t="s">
        <v>12</v>
      </c>
      <c r="D142" s="2">
        <f t="shared" si="64"/>
        <v>6176.9586200000003</v>
      </c>
      <c r="E142" s="7">
        <v>0</v>
      </c>
      <c r="F142" s="7">
        <v>0</v>
      </c>
      <c r="G142" s="7">
        <f>'ПРИЛОЖ 2'!K85</f>
        <v>0</v>
      </c>
      <c r="H142" s="7">
        <v>0</v>
      </c>
      <c r="I142" s="7">
        <v>0</v>
      </c>
      <c r="J142" s="7">
        <v>0</v>
      </c>
      <c r="K142" s="7">
        <f>'ПРИЛОЖ 2'!O46</f>
        <v>0</v>
      </c>
      <c r="L142" s="7">
        <f>'ПРИЛОЖ 2'!P42</f>
        <v>0</v>
      </c>
      <c r="M142" s="7">
        <f>'ПРИЛОЖ 2'!Q42</f>
        <v>0</v>
      </c>
      <c r="N142" s="7">
        <f>'ПРИЛОЖ 2'!R42</f>
        <v>6176.9586200000003</v>
      </c>
      <c r="O142" s="7">
        <f>'ПРИЛОЖ 2'!S42</f>
        <v>0</v>
      </c>
      <c r="P142" s="7">
        <f>'ПРИЛОЖ 2'!T42</f>
        <v>0</v>
      </c>
      <c r="Q142" s="7">
        <f>'ПРИЛОЖ 2'!U42</f>
        <v>0</v>
      </c>
      <c r="R142" s="7">
        <f>'ПРИЛОЖ 2'!V42</f>
        <v>0</v>
      </c>
      <c r="S142" s="7">
        <f>'ПРИЛОЖ 2'!W42</f>
        <v>0</v>
      </c>
      <c r="T142" s="7">
        <f>'ПРИЛОЖ 2'!X42</f>
        <v>0</v>
      </c>
    </row>
    <row r="143" spans="1:20" x14ac:dyDescent="0.25">
      <c r="A143" s="124"/>
      <c r="B143" s="126"/>
      <c r="C143" s="23" t="s">
        <v>11</v>
      </c>
      <c r="D143" s="2">
        <f t="shared" si="64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</row>
    <row r="144" spans="1:20" ht="17.25" customHeight="1" x14ac:dyDescent="0.25">
      <c r="A144" s="122" t="s">
        <v>206</v>
      </c>
      <c r="B144" s="125" t="s">
        <v>212</v>
      </c>
      <c r="C144" s="25" t="s">
        <v>2</v>
      </c>
      <c r="D144" s="2">
        <f t="shared" si="43"/>
        <v>0</v>
      </c>
      <c r="E144" s="2">
        <f t="shared" ref="E144:O144" si="66">SUM(E145:E148)</f>
        <v>0</v>
      </c>
      <c r="F144" s="2">
        <f t="shared" si="66"/>
        <v>0</v>
      </c>
      <c r="G144" s="2">
        <f t="shared" si="66"/>
        <v>0</v>
      </c>
      <c r="H144" s="2">
        <f t="shared" si="66"/>
        <v>0</v>
      </c>
      <c r="I144" s="2">
        <f t="shared" si="66"/>
        <v>0</v>
      </c>
      <c r="J144" s="2">
        <f t="shared" si="66"/>
        <v>0</v>
      </c>
      <c r="K144" s="2">
        <f t="shared" si="66"/>
        <v>0</v>
      </c>
      <c r="L144" s="3">
        <f t="shared" si="66"/>
        <v>0</v>
      </c>
      <c r="M144" s="3">
        <f t="shared" si="66"/>
        <v>0</v>
      </c>
      <c r="N144" s="3">
        <f t="shared" si="66"/>
        <v>0</v>
      </c>
      <c r="O144" s="3">
        <f t="shared" si="66"/>
        <v>0</v>
      </c>
      <c r="P144" s="3">
        <f t="shared" ref="P144:T144" si="67">SUM(P145:P148)</f>
        <v>0</v>
      </c>
      <c r="Q144" s="3">
        <f t="shared" si="67"/>
        <v>0</v>
      </c>
      <c r="R144" s="3">
        <f t="shared" si="67"/>
        <v>0</v>
      </c>
      <c r="S144" s="3">
        <f t="shared" si="67"/>
        <v>0</v>
      </c>
      <c r="T144" s="3">
        <f t="shared" si="67"/>
        <v>0</v>
      </c>
    </row>
    <row r="145" spans="1:20" x14ac:dyDescent="0.25">
      <c r="A145" s="123"/>
      <c r="B145" s="126"/>
      <c r="C145" s="23" t="s">
        <v>9</v>
      </c>
      <c r="D145" s="2">
        <f t="shared" si="43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</row>
    <row r="146" spans="1:20" x14ac:dyDescent="0.25">
      <c r="A146" s="123"/>
      <c r="B146" s="126"/>
      <c r="C146" s="23" t="s">
        <v>10</v>
      </c>
      <c r="D146" s="2">
        <f t="shared" si="43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</row>
    <row r="147" spans="1:20" x14ac:dyDescent="0.25">
      <c r="A147" s="123"/>
      <c r="B147" s="126"/>
      <c r="C147" s="23" t="s">
        <v>12</v>
      </c>
      <c r="D147" s="2">
        <f t="shared" si="43"/>
        <v>0</v>
      </c>
      <c r="E147" s="7">
        <v>0</v>
      </c>
      <c r="F147" s="7">
        <v>0</v>
      </c>
      <c r="G147" s="7">
        <f>'ПРИЛОЖ 2'!K85</f>
        <v>0</v>
      </c>
      <c r="H147" s="7">
        <v>0</v>
      </c>
      <c r="I147" s="7">
        <v>0</v>
      </c>
      <c r="J147" s="7">
        <v>0</v>
      </c>
      <c r="K147" s="7">
        <f>'ПРИЛОЖ 2'!O43</f>
        <v>0</v>
      </c>
      <c r="L147" s="6">
        <f>'ПРИЛОЖ 2'!P85</f>
        <v>0</v>
      </c>
      <c r="M147" s="6">
        <f>'ПРИЛОЖ 2'!Q85</f>
        <v>0</v>
      </c>
      <c r="N147" s="6">
        <f>'ПРИЛОЖ 2'!R85</f>
        <v>0</v>
      </c>
      <c r="O147" s="6">
        <f>'ПРИЛОЖ 2'!S85</f>
        <v>0</v>
      </c>
      <c r="P147" s="6">
        <f>'ПРИЛОЖ 2'!T85</f>
        <v>0</v>
      </c>
      <c r="Q147" s="6">
        <f>'ПРИЛОЖ 2'!U85</f>
        <v>0</v>
      </c>
      <c r="R147" s="6">
        <f>'ПРИЛОЖ 2'!V85</f>
        <v>0</v>
      </c>
      <c r="S147" s="6">
        <f>'ПРИЛОЖ 2'!W85</f>
        <v>0</v>
      </c>
      <c r="T147" s="6">
        <f>'ПРИЛОЖ 2'!X85</f>
        <v>0</v>
      </c>
    </row>
    <row r="148" spans="1:20" x14ac:dyDescent="0.25">
      <c r="A148" s="124"/>
      <c r="B148" s="126"/>
      <c r="C148" s="23" t="s">
        <v>11</v>
      </c>
      <c r="D148" s="2">
        <f t="shared" si="43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</row>
    <row r="149" spans="1:20" ht="23.65" customHeight="1" x14ac:dyDescent="0.25">
      <c r="A149" s="122" t="s">
        <v>216</v>
      </c>
      <c r="B149" s="125" t="s">
        <v>211</v>
      </c>
      <c r="C149" s="25" t="s">
        <v>2</v>
      </c>
      <c r="D149" s="2">
        <f t="shared" si="43"/>
        <v>6725.4179999999997</v>
      </c>
      <c r="E149" s="2">
        <f t="shared" ref="E149:O149" si="68">SUM(E150:E153)</f>
        <v>0</v>
      </c>
      <c r="F149" s="2">
        <f t="shared" si="68"/>
        <v>0</v>
      </c>
      <c r="G149" s="2">
        <f t="shared" si="68"/>
        <v>0</v>
      </c>
      <c r="H149" s="2">
        <f t="shared" si="68"/>
        <v>0</v>
      </c>
      <c r="I149" s="2">
        <f t="shared" si="68"/>
        <v>0</v>
      </c>
      <c r="J149" s="2">
        <f t="shared" si="68"/>
        <v>0</v>
      </c>
      <c r="K149" s="2">
        <f t="shared" si="68"/>
        <v>6725.4179999999997</v>
      </c>
      <c r="L149" s="3">
        <f t="shared" si="68"/>
        <v>0</v>
      </c>
      <c r="M149" s="3">
        <f t="shared" si="68"/>
        <v>0</v>
      </c>
      <c r="N149" s="3">
        <f t="shared" si="68"/>
        <v>0</v>
      </c>
      <c r="O149" s="3">
        <f t="shared" si="68"/>
        <v>0</v>
      </c>
      <c r="P149" s="3">
        <f t="shared" ref="P149:T149" si="69">SUM(P150:P153)</f>
        <v>0</v>
      </c>
      <c r="Q149" s="3">
        <f t="shared" si="69"/>
        <v>0</v>
      </c>
      <c r="R149" s="3">
        <f t="shared" si="69"/>
        <v>0</v>
      </c>
      <c r="S149" s="3">
        <f t="shared" si="69"/>
        <v>0</v>
      </c>
      <c r="T149" s="3">
        <f t="shared" si="69"/>
        <v>0</v>
      </c>
    </row>
    <row r="150" spans="1:20" x14ac:dyDescent="0.25">
      <c r="A150" s="123"/>
      <c r="B150" s="126"/>
      <c r="C150" s="23" t="s">
        <v>9</v>
      </c>
      <c r="D150" s="2">
        <f t="shared" si="43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</row>
    <row r="151" spans="1:20" x14ac:dyDescent="0.25">
      <c r="A151" s="123"/>
      <c r="B151" s="126"/>
      <c r="C151" s="23" t="s">
        <v>10</v>
      </c>
      <c r="D151" s="2">
        <f t="shared" si="43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</row>
    <row r="152" spans="1:20" x14ac:dyDescent="0.25">
      <c r="A152" s="123"/>
      <c r="B152" s="126"/>
      <c r="C152" s="23" t="s">
        <v>12</v>
      </c>
      <c r="D152" s="2">
        <f t="shared" si="43"/>
        <v>6725.4179999999997</v>
      </c>
      <c r="E152" s="7">
        <v>0</v>
      </c>
      <c r="F152" s="7">
        <v>0</v>
      </c>
      <c r="G152" s="7">
        <f>'ПРИЛОЖ 2'!K90</f>
        <v>0</v>
      </c>
      <c r="H152" s="7">
        <v>0</v>
      </c>
      <c r="I152" s="7">
        <v>0</v>
      </c>
      <c r="J152" s="7">
        <v>0</v>
      </c>
      <c r="K152" s="7">
        <f>'ПРИЛОЖ 2'!O44</f>
        <v>6725.4179999999997</v>
      </c>
      <c r="L152" s="6">
        <f>'ПРИЛОЖ 2'!P90</f>
        <v>0</v>
      </c>
      <c r="M152" s="6">
        <f>'ПРИЛОЖ 2'!Q90</f>
        <v>0</v>
      </c>
      <c r="N152" s="6">
        <f>'ПРИЛОЖ 2'!R90</f>
        <v>0</v>
      </c>
      <c r="O152" s="6">
        <f>'ПРИЛОЖ 2'!S90</f>
        <v>0</v>
      </c>
      <c r="P152" s="6">
        <f>'ПРИЛОЖ 2'!T90</f>
        <v>0</v>
      </c>
      <c r="Q152" s="6">
        <f>'ПРИЛОЖ 2'!U90</f>
        <v>0</v>
      </c>
      <c r="R152" s="6">
        <f>'ПРИЛОЖ 2'!V90</f>
        <v>0</v>
      </c>
      <c r="S152" s="6">
        <f>'ПРИЛОЖ 2'!W90</f>
        <v>0</v>
      </c>
      <c r="T152" s="6">
        <f>'ПРИЛОЖ 2'!X90</f>
        <v>0</v>
      </c>
    </row>
    <row r="153" spans="1:20" ht="38.25" customHeight="1" x14ac:dyDescent="0.25">
      <c r="A153" s="124"/>
      <c r="B153" s="126"/>
      <c r="C153" s="23" t="s">
        <v>11</v>
      </c>
      <c r="D153" s="2">
        <f t="shared" si="43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</row>
    <row r="154" spans="1:20" ht="17.25" customHeight="1" x14ac:dyDescent="0.25">
      <c r="A154" s="122" t="s">
        <v>219</v>
      </c>
      <c r="B154" s="125" t="s">
        <v>209</v>
      </c>
      <c r="C154" s="25" t="s">
        <v>2</v>
      </c>
      <c r="D154" s="2">
        <f t="shared" si="43"/>
        <v>55362.538540000001</v>
      </c>
      <c r="E154" s="2">
        <f t="shared" ref="E154:O154" si="70">SUM(E155:E158)</f>
        <v>0</v>
      </c>
      <c r="F154" s="2">
        <f t="shared" si="70"/>
        <v>0</v>
      </c>
      <c r="G154" s="2">
        <f t="shared" si="70"/>
        <v>0</v>
      </c>
      <c r="H154" s="2">
        <f t="shared" si="70"/>
        <v>0</v>
      </c>
      <c r="I154" s="2">
        <f t="shared" si="70"/>
        <v>0</v>
      </c>
      <c r="J154" s="2">
        <f t="shared" si="70"/>
        <v>0</v>
      </c>
      <c r="K154" s="2">
        <f t="shared" si="70"/>
        <v>2998.991</v>
      </c>
      <c r="L154" s="3">
        <f t="shared" si="70"/>
        <v>26199.147540000002</v>
      </c>
      <c r="M154" s="3">
        <f t="shared" si="70"/>
        <v>503</v>
      </c>
      <c r="N154" s="3">
        <f t="shared" si="70"/>
        <v>25661.4</v>
      </c>
      <c r="O154" s="3">
        <f t="shared" si="70"/>
        <v>0</v>
      </c>
      <c r="P154" s="3">
        <f t="shared" ref="P154:T154" si="71">SUM(P155:P158)</f>
        <v>0</v>
      </c>
      <c r="Q154" s="3">
        <f t="shared" si="71"/>
        <v>0</v>
      </c>
      <c r="R154" s="3">
        <f t="shared" si="71"/>
        <v>0</v>
      </c>
      <c r="S154" s="3">
        <f t="shared" si="71"/>
        <v>0</v>
      </c>
      <c r="T154" s="3">
        <f t="shared" si="71"/>
        <v>0</v>
      </c>
    </row>
    <row r="155" spans="1:20" x14ac:dyDescent="0.25">
      <c r="A155" s="123"/>
      <c r="B155" s="126"/>
      <c r="C155" s="23" t="s">
        <v>9</v>
      </c>
      <c r="D155" s="2">
        <f t="shared" si="43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</row>
    <row r="156" spans="1:20" x14ac:dyDescent="0.25">
      <c r="A156" s="123"/>
      <c r="B156" s="126"/>
      <c r="C156" s="23" t="s">
        <v>10</v>
      </c>
      <c r="D156" s="2">
        <f t="shared" si="43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</row>
    <row r="157" spans="1:20" x14ac:dyDescent="0.25">
      <c r="A157" s="123"/>
      <c r="B157" s="126"/>
      <c r="C157" s="23" t="s">
        <v>12</v>
      </c>
      <c r="D157" s="2">
        <f t="shared" si="43"/>
        <v>55362.538540000001</v>
      </c>
      <c r="E157" s="7">
        <v>0</v>
      </c>
      <c r="F157" s="7">
        <v>0</v>
      </c>
      <c r="G157" s="7">
        <f>'ПРИЛОЖ 2'!K95</f>
        <v>0</v>
      </c>
      <c r="H157" s="7">
        <v>0</v>
      </c>
      <c r="I157" s="7">
        <v>0</v>
      </c>
      <c r="J157" s="7">
        <v>0</v>
      </c>
      <c r="K157" s="7">
        <f>'ПРИЛОЖ 2'!O45</f>
        <v>2998.991</v>
      </c>
      <c r="L157" s="6">
        <f>'ПРИЛОЖ 2'!P45</f>
        <v>26199.147540000002</v>
      </c>
      <c r="M157" s="6">
        <f>'ПРИЛОЖ 2'!Q45</f>
        <v>503</v>
      </c>
      <c r="N157" s="6">
        <f>'ПРИЛОЖ 2'!R45</f>
        <v>25661.4</v>
      </c>
      <c r="O157" s="6">
        <f>'ПРИЛОЖ 2'!S45</f>
        <v>0</v>
      </c>
      <c r="P157" s="6">
        <f>'ПРИЛОЖ 2'!T45</f>
        <v>0</v>
      </c>
      <c r="Q157" s="6">
        <f>'ПРИЛОЖ 2'!U45</f>
        <v>0</v>
      </c>
      <c r="R157" s="6">
        <f>'ПРИЛОЖ 2'!V45</f>
        <v>0</v>
      </c>
      <c r="S157" s="6">
        <f>'ПРИЛОЖ 2'!W45</f>
        <v>0</v>
      </c>
      <c r="T157" s="6">
        <f>'ПРИЛОЖ 2'!X45</f>
        <v>0</v>
      </c>
    </row>
    <row r="158" spans="1:20" ht="22.15" customHeight="1" x14ac:dyDescent="0.25">
      <c r="A158" s="124"/>
      <c r="B158" s="126"/>
      <c r="C158" s="23" t="s">
        <v>11</v>
      </c>
      <c r="D158" s="2">
        <f t="shared" ref="D158:D178" si="72">E158+F158+G158+H158+I158+J158+K158+L158+M158+N158+O158+P158+Q158+R158+S158+T158</f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</row>
    <row r="159" spans="1:20" ht="17.25" customHeight="1" x14ac:dyDescent="0.25">
      <c r="A159" s="122" t="s">
        <v>228</v>
      </c>
      <c r="B159" s="125" t="s">
        <v>227</v>
      </c>
      <c r="C159" s="25" t="s">
        <v>2</v>
      </c>
      <c r="D159" s="2">
        <f t="shared" si="72"/>
        <v>100000</v>
      </c>
      <c r="E159" s="2">
        <f t="shared" ref="E159:O159" si="73">SUM(E160:E163)</f>
        <v>0</v>
      </c>
      <c r="F159" s="2">
        <f t="shared" si="73"/>
        <v>0</v>
      </c>
      <c r="G159" s="2">
        <f t="shared" si="73"/>
        <v>0</v>
      </c>
      <c r="H159" s="2">
        <f t="shared" si="73"/>
        <v>0</v>
      </c>
      <c r="I159" s="2">
        <f t="shared" si="73"/>
        <v>0</v>
      </c>
      <c r="J159" s="2">
        <f t="shared" si="73"/>
        <v>0</v>
      </c>
      <c r="K159" s="2">
        <f t="shared" si="73"/>
        <v>0</v>
      </c>
      <c r="L159" s="3">
        <f t="shared" si="73"/>
        <v>100000</v>
      </c>
      <c r="M159" s="3">
        <f t="shared" si="73"/>
        <v>0</v>
      </c>
      <c r="N159" s="3">
        <f t="shared" si="73"/>
        <v>0</v>
      </c>
      <c r="O159" s="3">
        <f t="shared" si="73"/>
        <v>0</v>
      </c>
      <c r="P159" s="3">
        <f t="shared" ref="P159:T159" si="74">SUM(P160:P163)</f>
        <v>0</v>
      </c>
      <c r="Q159" s="3">
        <f t="shared" si="74"/>
        <v>0</v>
      </c>
      <c r="R159" s="3">
        <f t="shared" si="74"/>
        <v>0</v>
      </c>
      <c r="S159" s="3">
        <f t="shared" si="74"/>
        <v>0</v>
      </c>
      <c r="T159" s="3">
        <f t="shared" si="74"/>
        <v>0</v>
      </c>
    </row>
    <row r="160" spans="1:20" ht="17.25" customHeight="1" x14ac:dyDescent="0.25">
      <c r="A160" s="123"/>
      <c r="B160" s="126"/>
      <c r="C160" s="23" t="s">
        <v>9</v>
      </c>
      <c r="D160" s="2">
        <f t="shared" si="72"/>
        <v>100000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100000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</row>
    <row r="161" spans="1:20" ht="17.25" customHeight="1" x14ac:dyDescent="0.25">
      <c r="A161" s="123"/>
      <c r="B161" s="126"/>
      <c r="C161" s="23" t="s">
        <v>10</v>
      </c>
      <c r="D161" s="2">
        <f t="shared" si="72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</row>
    <row r="162" spans="1:20" ht="17.25" customHeight="1" x14ac:dyDescent="0.25">
      <c r="A162" s="123"/>
      <c r="B162" s="126"/>
      <c r="C162" s="23" t="s">
        <v>12</v>
      </c>
      <c r="D162" s="2">
        <f t="shared" si="72"/>
        <v>0</v>
      </c>
      <c r="E162" s="7">
        <v>0</v>
      </c>
      <c r="F162" s="7">
        <v>0</v>
      </c>
      <c r="G162" s="7">
        <f>'ПРИЛОЖ 2'!K100</f>
        <v>0</v>
      </c>
      <c r="H162" s="7">
        <v>0</v>
      </c>
      <c r="I162" s="7">
        <v>0</v>
      </c>
      <c r="J162" s="7">
        <v>0</v>
      </c>
      <c r="K162" s="7">
        <v>0</v>
      </c>
      <c r="L162" s="6">
        <f>'ПРИЛОЖ 2'!P54</f>
        <v>0</v>
      </c>
      <c r="M162" s="6">
        <f>'ПРИЛОЖ 2'!Q100</f>
        <v>0</v>
      </c>
      <c r="N162" s="6">
        <f>'ПРИЛОЖ 2'!R100</f>
        <v>0</v>
      </c>
      <c r="O162" s="6">
        <f>'ПРИЛОЖ 2'!S100</f>
        <v>0</v>
      </c>
      <c r="P162" s="6">
        <f>'ПРИЛОЖ 2'!T100</f>
        <v>0</v>
      </c>
      <c r="Q162" s="6">
        <f>'ПРИЛОЖ 2'!U100</f>
        <v>0</v>
      </c>
      <c r="R162" s="6">
        <f>'ПРИЛОЖ 2'!V100</f>
        <v>0</v>
      </c>
      <c r="S162" s="6">
        <f>'ПРИЛОЖ 2'!W100</f>
        <v>0</v>
      </c>
      <c r="T162" s="6">
        <f>'ПРИЛОЖ 2'!X100</f>
        <v>0</v>
      </c>
    </row>
    <row r="163" spans="1:20" ht="17.25" customHeight="1" x14ac:dyDescent="0.25">
      <c r="A163" s="124"/>
      <c r="B163" s="126"/>
      <c r="C163" s="23" t="s">
        <v>11</v>
      </c>
      <c r="D163" s="2">
        <f t="shared" si="72"/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</row>
    <row r="164" spans="1:20" ht="37.5" customHeight="1" x14ac:dyDescent="0.25">
      <c r="A164" s="122" t="s">
        <v>241</v>
      </c>
      <c r="B164" s="129" t="s">
        <v>217</v>
      </c>
      <c r="C164" s="25" t="s">
        <v>2</v>
      </c>
      <c r="D164" s="2">
        <f t="shared" si="72"/>
        <v>15432</v>
      </c>
      <c r="E164" s="2">
        <f t="shared" ref="E164:O164" si="75">SUM(E165:E168)</f>
        <v>0</v>
      </c>
      <c r="F164" s="2">
        <f t="shared" si="75"/>
        <v>0</v>
      </c>
      <c r="G164" s="2">
        <f t="shared" si="75"/>
        <v>0</v>
      </c>
      <c r="H164" s="2">
        <f t="shared" si="75"/>
        <v>0</v>
      </c>
      <c r="I164" s="2">
        <f t="shared" si="75"/>
        <v>0</v>
      </c>
      <c r="J164" s="2">
        <f t="shared" si="75"/>
        <v>0</v>
      </c>
      <c r="K164" s="2">
        <f t="shared" si="75"/>
        <v>0</v>
      </c>
      <c r="L164" s="3">
        <f t="shared" si="75"/>
        <v>3432</v>
      </c>
      <c r="M164" s="3">
        <f t="shared" si="75"/>
        <v>0</v>
      </c>
      <c r="N164" s="3">
        <f t="shared" si="75"/>
        <v>0</v>
      </c>
      <c r="O164" s="3">
        <f t="shared" si="75"/>
        <v>6000</v>
      </c>
      <c r="P164" s="3">
        <f t="shared" ref="P164:T164" si="76">SUM(P165:P168)</f>
        <v>6000</v>
      </c>
      <c r="Q164" s="3">
        <f t="shared" si="76"/>
        <v>0</v>
      </c>
      <c r="R164" s="3">
        <f t="shared" si="76"/>
        <v>0</v>
      </c>
      <c r="S164" s="3">
        <f t="shared" si="76"/>
        <v>0</v>
      </c>
      <c r="T164" s="3">
        <f t="shared" si="76"/>
        <v>0</v>
      </c>
    </row>
    <row r="165" spans="1:20" ht="19.5" customHeight="1" x14ac:dyDescent="0.25">
      <c r="A165" s="123"/>
      <c r="B165" s="130"/>
      <c r="C165" s="23" t="s">
        <v>9</v>
      </c>
      <c r="D165" s="2">
        <f t="shared" si="72"/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</row>
    <row r="166" spans="1:20" ht="19.5" customHeight="1" x14ac:dyDescent="0.25">
      <c r="A166" s="123"/>
      <c r="B166" s="130"/>
      <c r="C166" s="23" t="s">
        <v>10</v>
      </c>
      <c r="D166" s="2">
        <f t="shared" si="72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</row>
    <row r="167" spans="1:20" ht="19.5" customHeight="1" x14ac:dyDescent="0.25">
      <c r="A167" s="123"/>
      <c r="B167" s="130"/>
      <c r="C167" s="23" t="s">
        <v>12</v>
      </c>
      <c r="D167" s="2">
        <f t="shared" si="72"/>
        <v>15432</v>
      </c>
      <c r="E167" s="7">
        <v>0</v>
      </c>
      <c r="F167" s="7">
        <v>0</v>
      </c>
      <c r="G167" s="7">
        <f>'ПРИЛОЖ 2'!K100</f>
        <v>0</v>
      </c>
      <c r="H167" s="7">
        <v>0</v>
      </c>
      <c r="I167" s="7">
        <v>0</v>
      </c>
      <c r="J167" s="7">
        <v>0</v>
      </c>
      <c r="K167" s="7">
        <v>0</v>
      </c>
      <c r="L167" s="6">
        <f>'ПРИЛОЖ 2'!P46</f>
        <v>3432</v>
      </c>
      <c r="M167" s="6">
        <f>'ПРИЛОЖ 2'!Q46</f>
        <v>0</v>
      </c>
      <c r="N167" s="6">
        <f>'ПРИЛОЖ 2'!R46</f>
        <v>0</v>
      </c>
      <c r="O167" s="6">
        <f>'ПРИЛОЖ 2'!S46</f>
        <v>6000</v>
      </c>
      <c r="P167" s="6">
        <f>'ПРИЛОЖ 2'!T46</f>
        <v>6000</v>
      </c>
      <c r="Q167" s="6">
        <f>'ПРИЛОЖ 2'!U46</f>
        <v>0</v>
      </c>
      <c r="R167" s="6">
        <f>'ПРИЛОЖ 2'!V46</f>
        <v>0</v>
      </c>
      <c r="S167" s="6">
        <f>'ПРИЛОЖ 2'!W46</f>
        <v>0</v>
      </c>
      <c r="T167" s="6">
        <f>'ПРИЛОЖ 2'!X46</f>
        <v>0</v>
      </c>
    </row>
    <row r="168" spans="1:20" ht="30" customHeight="1" x14ac:dyDescent="0.25">
      <c r="A168" s="124"/>
      <c r="B168" s="131"/>
      <c r="C168" s="23" t="s">
        <v>11</v>
      </c>
      <c r="D168" s="2">
        <f t="shared" si="72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</row>
    <row r="169" spans="1:20" x14ac:dyDescent="0.25">
      <c r="A169" s="122" t="s">
        <v>243</v>
      </c>
      <c r="B169" s="129" t="s">
        <v>229</v>
      </c>
      <c r="C169" s="25" t="s">
        <v>2</v>
      </c>
      <c r="D169" s="2">
        <f t="shared" ref="D169:D173" si="77">E169+F169+G169+H169+I169+J169+K169+L169+M169+N169+O169+P169+Q169+R169+S169+T169</f>
        <v>4075.1309099999999</v>
      </c>
      <c r="E169" s="2">
        <f t="shared" ref="E169:T169" si="78">SUM(E170:E173)</f>
        <v>0</v>
      </c>
      <c r="F169" s="2">
        <f t="shared" si="78"/>
        <v>0</v>
      </c>
      <c r="G169" s="2">
        <f t="shared" si="78"/>
        <v>0</v>
      </c>
      <c r="H169" s="2">
        <f t="shared" si="78"/>
        <v>0</v>
      </c>
      <c r="I169" s="2">
        <f t="shared" si="78"/>
        <v>0</v>
      </c>
      <c r="J169" s="2">
        <f t="shared" si="78"/>
        <v>0</v>
      </c>
      <c r="K169" s="2">
        <f t="shared" si="78"/>
        <v>0</v>
      </c>
      <c r="L169" s="3">
        <f t="shared" si="78"/>
        <v>0</v>
      </c>
      <c r="M169" s="3">
        <f t="shared" si="78"/>
        <v>1947.4713300000001</v>
      </c>
      <c r="N169" s="3">
        <f t="shared" si="78"/>
        <v>2127.65958</v>
      </c>
      <c r="O169" s="3">
        <f t="shared" si="78"/>
        <v>0</v>
      </c>
      <c r="P169" s="3">
        <f t="shared" si="78"/>
        <v>0</v>
      </c>
      <c r="Q169" s="3">
        <f t="shared" si="78"/>
        <v>0</v>
      </c>
      <c r="R169" s="3">
        <f t="shared" si="78"/>
        <v>0</v>
      </c>
      <c r="S169" s="3">
        <f t="shared" si="78"/>
        <v>0</v>
      </c>
      <c r="T169" s="3">
        <f t="shared" si="78"/>
        <v>0</v>
      </c>
    </row>
    <row r="170" spans="1:20" x14ac:dyDescent="0.25">
      <c r="A170" s="123"/>
      <c r="B170" s="130"/>
      <c r="C170" s="23" t="s">
        <v>9</v>
      </c>
      <c r="D170" s="2">
        <f t="shared" si="77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</row>
    <row r="171" spans="1:20" x14ac:dyDescent="0.25">
      <c r="A171" s="123"/>
      <c r="B171" s="130"/>
      <c r="C171" s="23" t="s">
        <v>10</v>
      </c>
      <c r="D171" s="2">
        <f t="shared" si="77"/>
        <v>3850.0977600000001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1850.0977600000001</v>
      </c>
      <c r="N171" s="6">
        <v>2000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</row>
    <row r="172" spans="1:20" x14ac:dyDescent="0.25">
      <c r="A172" s="123"/>
      <c r="B172" s="130"/>
      <c r="C172" s="23" t="s">
        <v>12</v>
      </c>
      <c r="D172" s="2">
        <f t="shared" si="77"/>
        <v>225.03315000000001</v>
      </c>
      <c r="E172" s="7">
        <v>0</v>
      </c>
      <c r="F172" s="7">
        <v>0</v>
      </c>
      <c r="G172" s="7">
        <f>'ПРИЛОЖ 2'!K100</f>
        <v>0</v>
      </c>
      <c r="H172" s="7">
        <v>0</v>
      </c>
      <c r="I172" s="7">
        <v>0</v>
      </c>
      <c r="J172" s="7">
        <v>0</v>
      </c>
      <c r="K172" s="7">
        <v>0</v>
      </c>
      <c r="L172" s="6">
        <v>0</v>
      </c>
      <c r="M172" s="6">
        <f>'ПРИЛОЖ 2'!Q47</f>
        <v>97.373570000000001</v>
      </c>
      <c r="N172" s="6">
        <f>'ПРИЛОЖ 2'!R47</f>
        <v>127.65958000000001</v>
      </c>
      <c r="O172" s="6">
        <f>'ПРИЛОЖ 2'!S47</f>
        <v>0</v>
      </c>
      <c r="P172" s="6">
        <f>'ПРИЛОЖ 2'!T47</f>
        <v>0</v>
      </c>
      <c r="Q172" s="6">
        <f>'ПРИЛОЖ 2'!U47</f>
        <v>0</v>
      </c>
      <c r="R172" s="6">
        <f>'ПРИЛОЖ 2'!V47</f>
        <v>0</v>
      </c>
      <c r="S172" s="6">
        <f>'ПРИЛОЖ 2'!W47</f>
        <v>0</v>
      </c>
      <c r="T172" s="6">
        <f>'ПРИЛОЖ 2'!X47</f>
        <v>0</v>
      </c>
    </row>
    <row r="173" spans="1:20" x14ac:dyDescent="0.25">
      <c r="A173" s="124"/>
      <c r="B173" s="131"/>
      <c r="C173" s="23" t="s">
        <v>11</v>
      </c>
      <c r="D173" s="2">
        <f t="shared" si="77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</row>
    <row r="174" spans="1:20" x14ac:dyDescent="0.25">
      <c r="A174" s="122" t="s">
        <v>246</v>
      </c>
      <c r="B174" s="129" t="s">
        <v>242</v>
      </c>
      <c r="C174" s="25" t="s">
        <v>2</v>
      </c>
      <c r="D174" s="2">
        <f t="shared" si="72"/>
        <v>6250</v>
      </c>
      <c r="E174" s="2">
        <f t="shared" ref="E174:O174" si="79">SUM(E175:E178)</f>
        <v>0</v>
      </c>
      <c r="F174" s="2">
        <f t="shared" si="79"/>
        <v>0</v>
      </c>
      <c r="G174" s="2">
        <f t="shared" si="79"/>
        <v>0</v>
      </c>
      <c r="H174" s="2">
        <f t="shared" si="79"/>
        <v>0</v>
      </c>
      <c r="I174" s="2">
        <f t="shared" si="79"/>
        <v>0</v>
      </c>
      <c r="J174" s="2">
        <f t="shared" si="79"/>
        <v>0</v>
      </c>
      <c r="K174" s="2">
        <f t="shared" si="79"/>
        <v>0</v>
      </c>
      <c r="L174" s="3">
        <f t="shared" si="79"/>
        <v>0</v>
      </c>
      <c r="M174" s="3">
        <f t="shared" si="79"/>
        <v>0</v>
      </c>
      <c r="N174" s="3">
        <f t="shared" si="79"/>
        <v>250</v>
      </c>
      <c r="O174" s="3">
        <f t="shared" si="79"/>
        <v>3000</v>
      </c>
      <c r="P174" s="3">
        <f t="shared" ref="P174:T174" si="80">SUM(P175:P178)</f>
        <v>3000</v>
      </c>
      <c r="Q174" s="3">
        <f t="shared" si="80"/>
        <v>0</v>
      </c>
      <c r="R174" s="3">
        <f t="shared" si="80"/>
        <v>0</v>
      </c>
      <c r="S174" s="3">
        <f t="shared" si="80"/>
        <v>0</v>
      </c>
      <c r="T174" s="3">
        <f t="shared" si="80"/>
        <v>0</v>
      </c>
    </row>
    <row r="175" spans="1:20" x14ac:dyDescent="0.25">
      <c r="A175" s="123"/>
      <c r="B175" s="130"/>
      <c r="C175" s="23" t="s">
        <v>9</v>
      </c>
      <c r="D175" s="2">
        <f t="shared" si="72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</row>
    <row r="176" spans="1:20" x14ac:dyDescent="0.25">
      <c r="A176" s="123"/>
      <c r="B176" s="130"/>
      <c r="C176" s="23" t="s">
        <v>10</v>
      </c>
      <c r="D176" s="2">
        <f t="shared" si="72"/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</row>
    <row r="177" spans="1:20" x14ac:dyDescent="0.25">
      <c r="A177" s="123"/>
      <c r="B177" s="130"/>
      <c r="C177" s="23" t="s">
        <v>12</v>
      </c>
      <c r="D177" s="2">
        <f t="shared" si="72"/>
        <v>6250</v>
      </c>
      <c r="E177" s="7">
        <v>0</v>
      </c>
      <c r="F177" s="7">
        <v>0</v>
      </c>
      <c r="G177" s="7">
        <f>'ПРИЛОЖ 2'!K105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2'!Q48</f>
        <v>0</v>
      </c>
      <c r="N177" s="6">
        <f>'ПРИЛОЖ 2'!R48</f>
        <v>250</v>
      </c>
      <c r="O177" s="6">
        <f>'ПРИЛОЖ 2'!S48</f>
        <v>3000</v>
      </c>
      <c r="P177" s="6">
        <f>'ПРИЛОЖ 2'!T48</f>
        <v>3000</v>
      </c>
      <c r="Q177" s="6">
        <f>'ПРИЛОЖ 2'!U105</f>
        <v>0</v>
      </c>
      <c r="R177" s="6">
        <f>'ПРИЛОЖ 2'!V105</f>
        <v>0</v>
      </c>
      <c r="S177" s="6">
        <f>'ПРИЛОЖ 2'!W105</f>
        <v>0</v>
      </c>
      <c r="T177" s="6">
        <f>'ПРИЛОЖ 2'!X105</f>
        <v>0</v>
      </c>
    </row>
    <row r="178" spans="1:20" x14ac:dyDescent="0.25">
      <c r="A178" s="124"/>
      <c r="B178" s="131"/>
      <c r="C178" s="23" t="s">
        <v>11</v>
      </c>
      <c r="D178" s="2">
        <f t="shared" si="72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</row>
    <row r="179" spans="1:20" x14ac:dyDescent="0.25">
      <c r="A179" s="122" t="s">
        <v>260</v>
      </c>
      <c r="B179" s="129" t="s">
        <v>244</v>
      </c>
      <c r="C179" s="25" t="s">
        <v>2</v>
      </c>
      <c r="D179" s="2">
        <f t="shared" ref="D179:D183" si="81">E179+F179+G179+H179+I179+J179+K179+L179+M179+N179+O179+P179+Q179+R179+S179+T179</f>
        <v>6200</v>
      </c>
      <c r="E179" s="2">
        <f t="shared" ref="E179:T179" si="82">SUM(E180:E183)</f>
        <v>0</v>
      </c>
      <c r="F179" s="2">
        <f t="shared" si="82"/>
        <v>0</v>
      </c>
      <c r="G179" s="2">
        <f t="shared" si="82"/>
        <v>0</v>
      </c>
      <c r="H179" s="2">
        <f t="shared" si="82"/>
        <v>0</v>
      </c>
      <c r="I179" s="2">
        <f t="shared" si="82"/>
        <v>0</v>
      </c>
      <c r="J179" s="2">
        <f t="shared" si="82"/>
        <v>0</v>
      </c>
      <c r="K179" s="2">
        <f t="shared" si="82"/>
        <v>0</v>
      </c>
      <c r="L179" s="3">
        <f t="shared" si="82"/>
        <v>0</v>
      </c>
      <c r="M179" s="3">
        <f t="shared" si="82"/>
        <v>0</v>
      </c>
      <c r="N179" s="3">
        <f t="shared" si="82"/>
        <v>6200</v>
      </c>
      <c r="O179" s="3">
        <f t="shared" si="82"/>
        <v>0</v>
      </c>
      <c r="P179" s="3">
        <f t="shared" si="82"/>
        <v>0</v>
      </c>
      <c r="Q179" s="3">
        <f t="shared" si="82"/>
        <v>0</v>
      </c>
      <c r="R179" s="3">
        <f t="shared" si="82"/>
        <v>0</v>
      </c>
      <c r="S179" s="3">
        <f t="shared" si="82"/>
        <v>0</v>
      </c>
      <c r="T179" s="3">
        <f t="shared" si="82"/>
        <v>0</v>
      </c>
    </row>
    <row r="180" spans="1:20" x14ac:dyDescent="0.25">
      <c r="A180" s="123"/>
      <c r="B180" s="130"/>
      <c r="C180" s="23" t="s">
        <v>9</v>
      </c>
      <c r="D180" s="2">
        <f t="shared" si="81"/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</row>
    <row r="181" spans="1:20" x14ac:dyDescent="0.25">
      <c r="A181" s="123"/>
      <c r="B181" s="130"/>
      <c r="C181" s="23" t="s">
        <v>10</v>
      </c>
      <c r="D181" s="2">
        <f t="shared" si="81"/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</row>
    <row r="182" spans="1:20" x14ac:dyDescent="0.25">
      <c r="A182" s="123"/>
      <c r="B182" s="130"/>
      <c r="C182" s="23" t="s">
        <v>12</v>
      </c>
      <c r="D182" s="2">
        <f t="shared" si="81"/>
        <v>6200</v>
      </c>
      <c r="E182" s="7">
        <v>0</v>
      </c>
      <c r="F182" s="7">
        <v>0</v>
      </c>
      <c r="G182" s="7">
        <f>'ПРИЛОЖ 2'!K110</f>
        <v>0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6">
        <f>'ПРИЛОЖ 2'!Q53</f>
        <v>0</v>
      </c>
      <c r="N182" s="6">
        <f>'ПРИЛОЖ 2'!R49</f>
        <v>6200</v>
      </c>
      <c r="O182" s="6">
        <f>'ПРИЛОЖ 2'!S49</f>
        <v>0</v>
      </c>
      <c r="P182" s="6">
        <f>'ПРИЛОЖ 2'!T49</f>
        <v>0</v>
      </c>
      <c r="Q182" s="6">
        <f>'ПРИЛОЖ 2'!U49</f>
        <v>0</v>
      </c>
      <c r="R182" s="6">
        <f>'ПРИЛОЖ 2'!V49</f>
        <v>0</v>
      </c>
      <c r="S182" s="6">
        <f>'ПРИЛОЖ 2'!W49</f>
        <v>0</v>
      </c>
      <c r="T182" s="6">
        <f>'ПРИЛОЖ 2'!X49</f>
        <v>0</v>
      </c>
    </row>
    <row r="183" spans="1:20" ht="34.5" customHeight="1" x14ac:dyDescent="0.25">
      <c r="A183" s="124"/>
      <c r="B183" s="131"/>
      <c r="C183" s="23" t="s">
        <v>11</v>
      </c>
      <c r="D183" s="2">
        <f t="shared" si="81"/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</row>
    <row r="184" spans="1:20" ht="104.1" customHeight="1" x14ac:dyDescent="0.25">
      <c r="A184" s="66" t="s">
        <v>132</v>
      </c>
      <c r="B184" s="67" t="s">
        <v>131</v>
      </c>
      <c r="C184" s="57"/>
      <c r="D184" s="58">
        <f>D185+D190+D195+D200+D205</f>
        <v>1105451.2530999999</v>
      </c>
      <c r="E184" s="58">
        <f>E185+E190+E195+E200+E205</f>
        <v>0</v>
      </c>
      <c r="F184" s="58">
        <f>F190</f>
        <v>0</v>
      </c>
      <c r="G184" s="58">
        <f>G190</f>
        <v>0</v>
      </c>
      <c r="H184" s="58">
        <f>H185+H190+H195+H200+H205</f>
        <v>96</v>
      </c>
      <c r="I184" s="58">
        <f t="shared" ref="I184:O184" si="83">I185+I190+I195+I200+I205</f>
        <v>5251</v>
      </c>
      <c r="J184" s="58">
        <f>J185+J190+J195+J200+J205</f>
        <v>688342.97499999998</v>
      </c>
      <c r="K184" s="58">
        <f t="shared" si="83"/>
        <v>411761.2781</v>
      </c>
      <c r="L184" s="60">
        <f t="shared" si="83"/>
        <v>0</v>
      </c>
      <c r="M184" s="60">
        <f t="shared" si="83"/>
        <v>0</v>
      </c>
      <c r="N184" s="60">
        <f t="shared" si="83"/>
        <v>0</v>
      </c>
      <c r="O184" s="60">
        <f t="shared" si="83"/>
        <v>0</v>
      </c>
      <c r="P184" s="60">
        <f t="shared" ref="P184:T184" si="84">P185+P190+P195+P200+P205</f>
        <v>0</v>
      </c>
      <c r="Q184" s="60">
        <f t="shared" si="84"/>
        <v>0</v>
      </c>
      <c r="R184" s="60">
        <f t="shared" si="84"/>
        <v>0</v>
      </c>
      <c r="S184" s="60">
        <f t="shared" si="84"/>
        <v>0</v>
      </c>
      <c r="T184" s="60">
        <f t="shared" si="84"/>
        <v>0</v>
      </c>
    </row>
    <row r="185" spans="1:20" x14ac:dyDescent="0.25">
      <c r="A185" s="128" t="s">
        <v>133</v>
      </c>
      <c r="B185" s="144" t="s">
        <v>225</v>
      </c>
      <c r="C185" s="25" t="s">
        <v>2</v>
      </c>
      <c r="D185" s="2">
        <f>E185+F185+G185+H185+I185+J185+K185+L185+M185+N185+O185+P185+Q185+R185+S185+T185</f>
        <v>17289.627</v>
      </c>
      <c r="E185" s="2">
        <f t="shared" ref="E185:O185" si="85">SUM(E186:E189)</f>
        <v>0</v>
      </c>
      <c r="F185" s="2">
        <f t="shared" si="85"/>
        <v>0</v>
      </c>
      <c r="G185" s="2">
        <f t="shared" si="85"/>
        <v>0</v>
      </c>
      <c r="H185" s="2">
        <f t="shared" si="85"/>
        <v>0</v>
      </c>
      <c r="I185" s="2">
        <f t="shared" si="85"/>
        <v>0</v>
      </c>
      <c r="J185" s="2">
        <f t="shared" si="85"/>
        <v>4739.46</v>
      </c>
      <c r="K185" s="2">
        <f t="shared" si="85"/>
        <v>12550.166999999999</v>
      </c>
      <c r="L185" s="3">
        <f t="shared" si="85"/>
        <v>0</v>
      </c>
      <c r="M185" s="3">
        <f t="shared" si="85"/>
        <v>0</v>
      </c>
      <c r="N185" s="3">
        <f t="shared" si="85"/>
        <v>0</v>
      </c>
      <c r="O185" s="3">
        <f t="shared" si="85"/>
        <v>0</v>
      </c>
      <c r="P185" s="3">
        <f t="shared" ref="P185:T185" si="86">SUM(P186:P189)</f>
        <v>0</v>
      </c>
      <c r="Q185" s="3">
        <f t="shared" si="86"/>
        <v>0</v>
      </c>
      <c r="R185" s="3">
        <f t="shared" si="86"/>
        <v>0</v>
      </c>
      <c r="S185" s="3">
        <f t="shared" si="86"/>
        <v>0</v>
      </c>
      <c r="T185" s="3">
        <f t="shared" si="86"/>
        <v>0</v>
      </c>
    </row>
    <row r="186" spans="1:20" x14ac:dyDescent="0.25">
      <c r="A186" s="128"/>
      <c r="B186" s="144"/>
      <c r="C186" s="23" t="s">
        <v>9</v>
      </c>
      <c r="D186" s="2">
        <f t="shared" ref="D186:D209" si="87">E186+F186+G186+H186+I186+J186+K186+L186+M186+N186+O186+P186+Q186+R186+S186+T186</f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</row>
    <row r="187" spans="1:20" x14ac:dyDescent="0.25">
      <c r="A187" s="128"/>
      <c r="B187" s="144"/>
      <c r="C187" s="23" t="s">
        <v>10</v>
      </c>
      <c r="D187" s="2">
        <f t="shared" si="87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</row>
    <row r="188" spans="1:20" x14ac:dyDescent="0.25">
      <c r="A188" s="128"/>
      <c r="B188" s="144"/>
      <c r="C188" s="23" t="s">
        <v>12</v>
      </c>
      <c r="D188" s="2">
        <f t="shared" si="87"/>
        <v>17289.627</v>
      </c>
      <c r="E188" s="7">
        <v>0</v>
      </c>
      <c r="F188" s="7">
        <v>0</v>
      </c>
      <c r="G188" s="7">
        <f>'ПРИЛОЖ 2'!K84</f>
        <v>0</v>
      </c>
      <c r="H188" s="7">
        <f>'ПРИЛОЖ 2'!L38</f>
        <v>0</v>
      </c>
      <c r="I188" s="7">
        <f>'ПРИЛОЖ 2'!M38</f>
        <v>0</v>
      </c>
      <c r="J188" s="7">
        <f>'ПРИЛОЖ 2'!N51</f>
        <v>4739.46</v>
      </c>
      <c r="K188" s="7">
        <f>'ПРИЛОЖ 2'!O51</f>
        <v>12550.166999999999</v>
      </c>
      <c r="L188" s="6">
        <f>'ПРИЛОЖ 2'!P69</f>
        <v>0</v>
      </c>
      <c r="M188" s="6">
        <f>'ПРИЛОЖ 2'!Q69</f>
        <v>0</v>
      </c>
      <c r="N188" s="6">
        <f>'ПРИЛОЖ 2'!R69</f>
        <v>0</v>
      </c>
      <c r="O188" s="6">
        <f>'ПРИЛОЖ 2'!S69</f>
        <v>0</v>
      </c>
      <c r="P188" s="6">
        <f>'ПРИЛОЖ 2'!T69</f>
        <v>0</v>
      </c>
      <c r="Q188" s="6">
        <f>'ПРИЛОЖ 2'!U69</f>
        <v>0</v>
      </c>
      <c r="R188" s="6">
        <f>'ПРИЛОЖ 2'!V69</f>
        <v>0</v>
      </c>
      <c r="S188" s="6">
        <f>'ПРИЛОЖ 2'!W69</f>
        <v>0</v>
      </c>
      <c r="T188" s="6">
        <f>'ПРИЛОЖ 2'!X69</f>
        <v>0</v>
      </c>
    </row>
    <row r="189" spans="1:20" x14ac:dyDescent="0.25">
      <c r="A189" s="128"/>
      <c r="B189" s="144"/>
      <c r="C189" s="23" t="s">
        <v>11</v>
      </c>
      <c r="D189" s="2">
        <f t="shared" si="87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</row>
    <row r="190" spans="1:20" x14ac:dyDescent="0.25">
      <c r="A190" s="128" t="s">
        <v>164</v>
      </c>
      <c r="B190" s="126" t="s">
        <v>226</v>
      </c>
      <c r="C190" s="25" t="s">
        <v>2</v>
      </c>
      <c r="D190" s="2">
        <f t="shared" si="87"/>
        <v>22283.848000000002</v>
      </c>
      <c r="E190" s="2">
        <f t="shared" ref="E190:O190" si="88">SUM(E191:E194)</f>
        <v>0</v>
      </c>
      <c r="F190" s="2">
        <f t="shared" si="88"/>
        <v>0</v>
      </c>
      <c r="G190" s="2">
        <f t="shared" si="88"/>
        <v>0</v>
      </c>
      <c r="H190" s="2">
        <f t="shared" si="88"/>
        <v>96</v>
      </c>
      <c r="I190" s="2">
        <f t="shared" si="88"/>
        <v>5251</v>
      </c>
      <c r="J190" s="2">
        <f t="shared" si="88"/>
        <v>16936.848000000002</v>
      </c>
      <c r="K190" s="2">
        <f t="shared" si="88"/>
        <v>0</v>
      </c>
      <c r="L190" s="3">
        <f t="shared" si="88"/>
        <v>0</v>
      </c>
      <c r="M190" s="3">
        <f t="shared" si="88"/>
        <v>0</v>
      </c>
      <c r="N190" s="3">
        <f t="shared" si="88"/>
        <v>0</v>
      </c>
      <c r="O190" s="3">
        <f t="shared" si="88"/>
        <v>0</v>
      </c>
      <c r="P190" s="3">
        <f t="shared" ref="P190:T190" si="89">SUM(P191:P194)</f>
        <v>0</v>
      </c>
      <c r="Q190" s="3">
        <f t="shared" si="89"/>
        <v>0</v>
      </c>
      <c r="R190" s="3">
        <f t="shared" si="89"/>
        <v>0</v>
      </c>
      <c r="S190" s="3">
        <f t="shared" si="89"/>
        <v>0</v>
      </c>
      <c r="T190" s="3">
        <f t="shared" si="89"/>
        <v>0</v>
      </c>
    </row>
    <row r="191" spans="1:20" x14ac:dyDescent="0.25">
      <c r="A191" s="128"/>
      <c r="B191" s="126"/>
      <c r="C191" s="23" t="s">
        <v>9</v>
      </c>
      <c r="D191" s="2">
        <f t="shared" si="87"/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</row>
    <row r="192" spans="1:20" x14ac:dyDescent="0.25">
      <c r="A192" s="128"/>
      <c r="B192" s="126"/>
      <c r="C192" s="23" t="s">
        <v>10</v>
      </c>
      <c r="D192" s="2">
        <f t="shared" si="87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</row>
    <row r="193" spans="1:20" x14ac:dyDescent="0.25">
      <c r="A193" s="128"/>
      <c r="B193" s="126"/>
      <c r="C193" s="23" t="s">
        <v>12</v>
      </c>
      <c r="D193" s="2">
        <f t="shared" si="87"/>
        <v>22283.848000000002</v>
      </c>
      <c r="E193" s="7">
        <v>0</v>
      </c>
      <c r="F193" s="7">
        <v>0</v>
      </c>
      <c r="G193" s="7">
        <f>'ПРИЛОЖ 2'!K89</f>
        <v>0</v>
      </c>
      <c r="H193" s="7">
        <f>'ПРИЛОЖ 2'!L52</f>
        <v>96</v>
      </c>
      <c r="I193" s="7">
        <f>'ПРИЛОЖ 2'!M52</f>
        <v>5251</v>
      </c>
      <c r="J193" s="7">
        <f>'ПРИЛОЖ 2'!N52</f>
        <v>16936.848000000002</v>
      </c>
      <c r="K193" s="7">
        <v>0</v>
      </c>
      <c r="L193" s="6">
        <f>'ПРИЛОЖ 2'!P74</f>
        <v>0</v>
      </c>
      <c r="M193" s="6">
        <f>'ПРИЛОЖ 2'!Q74</f>
        <v>0</v>
      </c>
      <c r="N193" s="6">
        <f>'ПРИЛОЖ 2'!R74</f>
        <v>0</v>
      </c>
      <c r="O193" s="6">
        <f>'ПРИЛОЖ 2'!S74</f>
        <v>0</v>
      </c>
      <c r="P193" s="6">
        <f>'ПРИЛОЖ 2'!T74</f>
        <v>0</v>
      </c>
      <c r="Q193" s="6">
        <f>'ПРИЛОЖ 2'!U74</f>
        <v>0</v>
      </c>
      <c r="R193" s="6">
        <f>'ПРИЛОЖ 2'!V74</f>
        <v>0</v>
      </c>
      <c r="S193" s="6">
        <f>'ПРИЛОЖ 2'!W74</f>
        <v>0</v>
      </c>
      <c r="T193" s="6">
        <f>'ПРИЛОЖ 2'!X74</f>
        <v>0</v>
      </c>
    </row>
    <row r="194" spans="1:20" ht="20.100000000000001" customHeight="1" x14ac:dyDescent="0.25">
      <c r="A194" s="128"/>
      <c r="B194" s="126"/>
      <c r="C194" s="23" t="s">
        <v>11</v>
      </c>
      <c r="D194" s="2">
        <f t="shared" si="87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</row>
    <row r="195" spans="1:20" x14ac:dyDescent="0.25">
      <c r="A195" s="128" t="s">
        <v>165</v>
      </c>
      <c r="B195" s="126" t="s">
        <v>167</v>
      </c>
      <c r="C195" s="25" t="s">
        <v>2</v>
      </c>
      <c r="D195" s="2">
        <f t="shared" si="87"/>
        <v>0</v>
      </c>
      <c r="E195" s="2">
        <f t="shared" ref="E195:J195" si="90">SUM(E196:E199)</f>
        <v>0</v>
      </c>
      <c r="F195" s="2">
        <f t="shared" si="90"/>
        <v>0</v>
      </c>
      <c r="G195" s="2">
        <f t="shared" si="90"/>
        <v>0</v>
      </c>
      <c r="H195" s="2">
        <f t="shared" si="90"/>
        <v>0</v>
      </c>
      <c r="I195" s="2">
        <f t="shared" si="90"/>
        <v>0</v>
      </c>
      <c r="J195" s="2">
        <f t="shared" si="90"/>
        <v>0</v>
      </c>
      <c r="K195" s="2">
        <f>SUM(K196:K199)</f>
        <v>0</v>
      </c>
      <c r="L195" s="3">
        <f>SUM(L196:L199)</f>
        <v>0</v>
      </c>
      <c r="M195" s="3">
        <f>SUM(M196:M199)</f>
        <v>0</v>
      </c>
      <c r="N195" s="3">
        <f>SUM(N196:N199)</f>
        <v>0</v>
      </c>
      <c r="O195" s="3">
        <f>SUM(O196:O199)</f>
        <v>0</v>
      </c>
      <c r="P195" s="3">
        <f t="shared" ref="P195:T195" si="91">SUM(P196:P199)</f>
        <v>0</v>
      </c>
      <c r="Q195" s="3">
        <f t="shared" si="91"/>
        <v>0</v>
      </c>
      <c r="R195" s="3">
        <f t="shared" si="91"/>
        <v>0</v>
      </c>
      <c r="S195" s="3">
        <f t="shared" si="91"/>
        <v>0</v>
      </c>
      <c r="T195" s="3">
        <f t="shared" si="91"/>
        <v>0</v>
      </c>
    </row>
    <row r="196" spans="1:20" x14ac:dyDescent="0.25">
      <c r="A196" s="128"/>
      <c r="B196" s="126"/>
      <c r="C196" s="23" t="s">
        <v>9</v>
      </c>
      <c r="D196" s="2">
        <f t="shared" si="87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</row>
    <row r="197" spans="1:20" x14ac:dyDescent="0.25">
      <c r="A197" s="128"/>
      <c r="B197" s="126"/>
      <c r="C197" s="23" t="s">
        <v>10</v>
      </c>
      <c r="D197" s="2">
        <f t="shared" si="87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</row>
    <row r="198" spans="1:20" x14ac:dyDescent="0.25">
      <c r="A198" s="128"/>
      <c r="B198" s="126"/>
      <c r="C198" s="23" t="s">
        <v>12</v>
      </c>
      <c r="D198" s="2">
        <f t="shared" si="87"/>
        <v>0</v>
      </c>
      <c r="E198" s="7">
        <v>0</v>
      </c>
      <c r="F198" s="7">
        <v>0</v>
      </c>
      <c r="G198" s="7">
        <f>'ПРИЛОЖ 2'!K94</f>
        <v>0</v>
      </c>
      <c r="H198" s="7">
        <f>'ПРИЛОЖ 2'!L61</f>
        <v>0</v>
      </c>
      <c r="I198" s="7">
        <f>'ПРИЛОЖ 2'!M61</f>
        <v>0</v>
      </c>
      <c r="J198" s="7">
        <f>'ПРИЛОЖ 2'!N53</f>
        <v>0</v>
      </c>
      <c r="K198" s="7">
        <f>'ПРИЛОЖ 2'!O53</f>
        <v>0</v>
      </c>
      <c r="L198" s="6">
        <f>'ПРИЛОЖ 2'!P79</f>
        <v>0</v>
      </c>
      <c r="M198" s="6">
        <f>'ПРИЛОЖ 2'!Q79</f>
        <v>0</v>
      </c>
      <c r="N198" s="6">
        <f>'ПРИЛОЖ 2'!R79</f>
        <v>0</v>
      </c>
      <c r="O198" s="6">
        <f>'ПРИЛОЖ 2'!S79</f>
        <v>0</v>
      </c>
      <c r="P198" s="6">
        <f>'ПРИЛОЖ 2'!T79</f>
        <v>0</v>
      </c>
      <c r="Q198" s="6">
        <f>'ПРИЛОЖ 2'!U79</f>
        <v>0</v>
      </c>
      <c r="R198" s="6">
        <f>'ПРИЛОЖ 2'!V79</f>
        <v>0</v>
      </c>
      <c r="S198" s="6">
        <f>'ПРИЛОЖ 2'!W79</f>
        <v>0</v>
      </c>
      <c r="T198" s="6">
        <f>'ПРИЛОЖ 2'!X79</f>
        <v>0</v>
      </c>
    </row>
    <row r="199" spans="1:20" x14ac:dyDescent="0.25">
      <c r="A199" s="128"/>
      <c r="B199" s="126"/>
      <c r="C199" s="23" t="s">
        <v>11</v>
      </c>
      <c r="D199" s="2">
        <f t="shared" si="87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</row>
    <row r="200" spans="1:20" x14ac:dyDescent="0.25">
      <c r="A200" s="128" t="s">
        <v>186</v>
      </c>
      <c r="B200" s="126" t="s">
        <v>175</v>
      </c>
      <c r="C200" s="25" t="s">
        <v>2</v>
      </c>
      <c r="D200" s="2">
        <f t="shared" si="87"/>
        <v>510322.22210000001</v>
      </c>
      <c r="E200" s="2">
        <f t="shared" ref="E200:J200" si="92">SUM(E201:E204)</f>
        <v>0</v>
      </c>
      <c r="F200" s="2">
        <f t="shared" si="92"/>
        <v>0</v>
      </c>
      <c r="G200" s="2">
        <f t="shared" si="92"/>
        <v>0</v>
      </c>
      <c r="H200" s="2">
        <f t="shared" si="92"/>
        <v>0</v>
      </c>
      <c r="I200" s="2">
        <f t="shared" si="92"/>
        <v>0</v>
      </c>
      <c r="J200" s="2">
        <f t="shared" si="92"/>
        <v>111111.111</v>
      </c>
      <c r="K200" s="2">
        <f>SUM(K201:K204)</f>
        <v>399211.11109999998</v>
      </c>
      <c r="L200" s="3">
        <f>SUM(L201:L204)</f>
        <v>0</v>
      </c>
      <c r="M200" s="3">
        <f>SUM(M201:M204)</f>
        <v>0</v>
      </c>
      <c r="N200" s="3">
        <f>SUM(N201:N204)</f>
        <v>0</v>
      </c>
      <c r="O200" s="3">
        <f>SUM(O201:O204)</f>
        <v>0</v>
      </c>
      <c r="P200" s="3">
        <f t="shared" ref="P200:T200" si="93">SUM(P201:P204)</f>
        <v>0</v>
      </c>
      <c r="Q200" s="3">
        <f t="shared" si="93"/>
        <v>0</v>
      </c>
      <c r="R200" s="3">
        <f t="shared" si="93"/>
        <v>0</v>
      </c>
      <c r="S200" s="3">
        <f t="shared" si="93"/>
        <v>0</v>
      </c>
      <c r="T200" s="3">
        <f t="shared" si="93"/>
        <v>0</v>
      </c>
    </row>
    <row r="201" spans="1:20" x14ac:dyDescent="0.25">
      <c r="A201" s="128"/>
      <c r="B201" s="126"/>
      <c r="C201" s="23" t="s">
        <v>9</v>
      </c>
      <c r="D201" s="2">
        <f t="shared" si="87"/>
        <v>459290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100000</v>
      </c>
      <c r="K201" s="5">
        <v>359290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</row>
    <row r="202" spans="1:20" x14ac:dyDescent="0.25">
      <c r="A202" s="128"/>
      <c r="B202" s="126"/>
      <c r="C202" s="23" t="s">
        <v>10</v>
      </c>
      <c r="D202" s="2">
        <f t="shared" si="87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</row>
    <row r="203" spans="1:20" x14ac:dyDescent="0.25">
      <c r="A203" s="128"/>
      <c r="B203" s="126"/>
      <c r="C203" s="23" t="s">
        <v>12</v>
      </c>
      <c r="D203" s="2">
        <f t="shared" si="87"/>
        <v>51032.222099999999</v>
      </c>
      <c r="E203" s="7">
        <v>0</v>
      </c>
      <c r="F203" s="7">
        <v>0</v>
      </c>
      <c r="G203" s="7">
        <f>'ПРИЛОЖ 2'!K99</f>
        <v>0</v>
      </c>
      <c r="H203" s="7">
        <f>'ПРИЛОЖ 2'!L66</f>
        <v>0</v>
      </c>
      <c r="I203" s="7">
        <f>'ПРИЛОЖ 2'!M66</f>
        <v>0</v>
      </c>
      <c r="J203" s="5">
        <f>'ПРИЛОЖ 2'!N54</f>
        <v>11111.111000000001</v>
      </c>
      <c r="K203" s="5">
        <f>'ПРИЛОЖ 2'!O54</f>
        <v>39921.111100000002</v>
      </c>
      <c r="L203" s="6">
        <f>'ПРИЛОЖ 2'!P84</f>
        <v>0</v>
      </c>
      <c r="M203" s="6">
        <f>'ПРИЛОЖ 2'!Q84</f>
        <v>0</v>
      </c>
      <c r="N203" s="6">
        <f>'ПРИЛОЖ 2'!R84</f>
        <v>0</v>
      </c>
      <c r="O203" s="6">
        <f>'ПРИЛОЖ 2'!S84</f>
        <v>0</v>
      </c>
      <c r="P203" s="6">
        <f>'ПРИЛОЖ 2'!T84</f>
        <v>0</v>
      </c>
      <c r="Q203" s="6">
        <f>'ПРИЛОЖ 2'!U84</f>
        <v>0</v>
      </c>
      <c r="R203" s="6">
        <f>'ПРИЛОЖ 2'!V84</f>
        <v>0</v>
      </c>
      <c r="S203" s="6">
        <f>'ПРИЛОЖ 2'!W84</f>
        <v>0</v>
      </c>
      <c r="T203" s="6">
        <f>'ПРИЛОЖ 2'!X84</f>
        <v>0</v>
      </c>
    </row>
    <row r="204" spans="1:20" x14ac:dyDescent="0.25">
      <c r="A204" s="128"/>
      <c r="B204" s="126"/>
      <c r="C204" s="23" t="s">
        <v>11</v>
      </c>
      <c r="D204" s="2">
        <f t="shared" si="87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</row>
    <row r="205" spans="1:20" x14ac:dyDescent="0.25">
      <c r="A205" s="128" t="s">
        <v>189</v>
      </c>
      <c r="B205" s="126" t="s">
        <v>175</v>
      </c>
      <c r="C205" s="25" t="s">
        <v>2</v>
      </c>
      <c r="D205" s="2">
        <f t="shared" si="87"/>
        <v>555555.55599999998</v>
      </c>
      <c r="E205" s="2">
        <f t="shared" ref="E205:O205" si="94">SUM(E206:E209)</f>
        <v>0</v>
      </c>
      <c r="F205" s="2">
        <f t="shared" si="94"/>
        <v>0</v>
      </c>
      <c r="G205" s="2">
        <f t="shared" si="94"/>
        <v>0</v>
      </c>
      <c r="H205" s="2">
        <f t="shared" si="94"/>
        <v>0</v>
      </c>
      <c r="I205" s="2">
        <f t="shared" si="94"/>
        <v>0</v>
      </c>
      <c r="J205" s="2">
        <f t="shared" si="94"/>
        <v>555555.55599999998</v>
      </c>
      <c r="K205" s="2">
        <f t="shared" si="94"/>
        <v>0</v>
      </c>
      <c r="L205" s="3">
        <f t="shared" si="94"/>
        <v>0</v>
      </c>
      <c r="M205" s="3">
        <f t="shared" si="94"/>
        <v>0</v>
      </c>
      <c r="N205" s="3">
        <f t="shared" si="94"/>
        <v>0</v>
      </c>
      <c r="O205" s="3">
        <f t="shared" si="94"/>
        <v>0</v>
      </c>
      <c r="P205" s="3">
        <f t="shared" ref="P205:T205" si="95">SUM(P206:P209)</f>
        <v>0</v>
      </c>
      <c r="Q205" s="3">
        <f t="shared" si="95"/>
        <v>0</v>
      </c>
      <c r="R205" s="3">
        <f t="shared" si="95"/>
        <v>0</v>
      </c>
      <c r="S205" s="3">
        <f t="shared" si="95"/>
        <v>0</v>
      </c>
      <c r="T205" s="3">
        <f t="shared" si="95"/>
        <v>0</v>
      </c>
    </row>
    <row r="206" spans="1:20" x14ac:dyDescent="0.25">
      <c r="A206" s="128"/>
      <c r="B206" s="126"/>
      <c r="C206" s="23" t="s">
        <v>9</v>
      </c>
      <c r="D206" s="2">
        <f t="shared" si="87"/>
        <v>500000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500000</v>
      </c>
      <c r="K206" s="5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</row>
    <row r="207" spans="1:20" x14ac:dyDescent="0.25">
      <c r="A207" s="128"/>
      <c r="B207" s="126"/>
      <c r="C207" s="23" t="s">
        <v>10</v>
      </c>
      <c r="D207" s="2">
        <f t="shared" si="87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</row>
    <row r="208" spans="1:20" x14ac:dyDescent="0.25">
      <c r="A208" s="128"/>
      <c r="B208" s="126"/>
      <c r="C208" s="23" t="s">
        <v>12</v>
      </c>
      <c r="D208" s="2">
        <f t="shared" si="87"/>
        <v>55555.555999999997</v>
      </c>
      <c r="E208" s="7">
        <v>0</v>
      </c>
      <c r="F208" s="7">
        <v>0</v>
      </c>
      <c r="G208" s="7">
        <f>'ПРИЛОЖ 2'!K104</f>
        <v>0</v>
      </c>
      <c r="H208" s="7">
        <f>'ПРИЛОЖ 2'!L71</f>
        <v>0</v>
      </c>
      <c r="I208" s="7">
        <f>'ПРИЛОЖ 2'!M71</f>
        <v>0</v>
      </c>
      <c r="J208" s="7">
        <f>'ПРИЛОЖ 2'!N55</f>
        <v>55555.555999999997</v>
      </c>
      <c r="K208" s="7">
        <f>'ПРИЛОЖ 2'!O55</f>
        <v>0</v>
      </c>
      <c r="L208" s="6">
        <f>'ПРИЛОЖ 2'!P89</f>
        <v>0</v>
      </c>
      <c r="M208" s="6"/>
      <c r="N208" s="6">
        <f>'ПРИЛОЖ 2'!R89</f>
        <v>0</v>
      </c>
      <c r="O208" s="6">
        <f>'ПРИЛОЖ 2'!S89</f>
        <v>0</v>
      </c>
      <c r="P208" s="6">
        <f>'ПРИЛОЖ 2'!T89</f>
        <v>0</v>
      </c>
      <c r="Q208" s="6">
        <f>'ПРИЛОЖ 2'!U89</f>
        <v>0</v>
      </c>
      <c r="R208" s="6">
        <f>'ПРИЛОЖ 2'!V89</f>
        <v>0</v>
      </c>
      <c r="S208" s="6">
        <f>'ПРИЛОЖ 2'!W89</f>
        <v>0</v>
      </c>
      <c r="T208" s="6">
        <f>'ПРИЛОЖ 2'!X89</f>
        <v>0</v>
      </c>
    </row>
    <row r="209" spans="1:20" x14ac:dyDescent="0.25">
      <c r="A209" s="128"/>
      <c r="B209" s="126"/>
      <c r="C209" s="23" t="s">
        <v>11</v>
      </c>
      <c r="D209" s="2">
        <f t="shared" si="87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</row>
    <row r="210" spans="1:20" ht="57" x14ac:dyDescent="0.25">
      <c r="A210" s="66" t="s">
        <v>247</v>
      </c>
      <c r="B210" s="67" t="s">
        <v>248</v>
      </c>
      <c r="C210" s="57"/>
      <c r="D210" s="58">
        <f>D211+D216</f>
        <v>545634.30000000005</v>
      </c>
      <c r="E210" s="58">
        <f t="shared" ref="E210:T210" si="96">E211+E216</f>
        <v>0</v>
      </c>
      <c r="F210" s="58">
        <f t="shared" ref="F210" si="97">F211+F216</f>
        <v>0</v>
      </c>
      <c r="G210" s="58">
        <f t="shared" ref="G210" si="98">G211+G216</f>
        <v>0</v>
      </c>
      <c r="H210" s="58">
        <f t="shared" ref="H210" si="99">H211+H216</f>
        <v>0</v>
      </c>
      <c r="I210" s="58">
        <f t="shared" ref="I210" si="100">I211+I216</f>
        <v>0</v>
      </c>
      <c r="J210" s="58">
        <f t="shared" ref="J210" si="101">J211+J216</f>
        <v>0</v>
      </c>
      <c r="K210" s="58">
        <f t="shared" ref="K210" si="102">K211+K216</f>
        <v>0</v>
      </c>
      <c r="L210" s="58">
        <f t="shared" ref="L210" si="103">L211+L216</f>
        <v>0</v>
      </c>
      <c r="M210" s="58">
        <f t="shared" ref="M210" si="104">M211+M216</f>
        <v>0</v>
      </c>
      <c r="N210" s="58">
        <f t="shared" ref="N210" si="105">N211+N216</f>
        <v>0</v>
      </c>
      <c r="O210" s="58">
        <f t="shared" si="96"/>
        <v>232801.9</v>
      </c>
      <c r="P210" s="58">
        <f t="shared" si="96"/>
        <v>312832.40000000002</v>
      </c>
      <c r="Q210" s="58">
        <f t="shared" si="96"/>
        <v>0</v>
      </c>
      <c r="R210" s="58">
        <f t="shared" si="96"/>
        <v>0</v>
      </c>
      <c r="S210" s="58">
        <f t="shared" si="96"/>
        <v>0</v>
      </c>
      <c r="T210" s="58">
        <f t="shared" si="96"/>
        <v>0</v>
      </c>
    </row>
    <row r="211" spans="1:20" x14ac:dyDescent="0.25">
      <c r="A211" s="122" t="s">
        <v>255</v>
      </c>
      <c r="B211" s="129" t="s">
        <v>175</v>
      </c>
      <c r="C211" s="25" t="s">
        <v>2</v>
      </c>
      <c r="D211" s="2">
        <f t="shared" ref="D211:D215" si="106">E211+F211+G211+H211+I211+J211+K211+L211+M211+N211+O211+P211+Q211+R211+S211+T211</f>
        <v>285634.3</v>
      </c>
      <c r="E211" s="2">
        <f t="shared" ref="E211:T211" si="107">SUM(E212:E215)</f>
        <v>0</v>
      </c>
      <c r="F211" s="2">
        <f t="shared" si="107"/>
        <v>0</v>
      </c>
      <c r="G211" s="2">
        <f t="shared" si="107"/>
        <v>0</v>
      </c>
      <c r="H211" s="2">
        <f t="shared" si="107"/>
        <v>0</v>
      </c>
      <c r="I211" s="2">
        <f t="shared" si="107"/>
        <v>0</v>
      </c>
      <c r="J211" s="2">
        <f t="shared" si="107"/>
        <v>0</v>
      </c>
      <c r="K211" s="2">
        <f t="shared" si="107"/>
        <v>0</v>
      </c>
      <c r="L211" s="3">
        <f t="shared" si="107"/>
        <v>0</v>
      </c>
      <c r="M211" s="3">
        <f t="shared" si="107"/>
        <v>0</v>
      </c>
      <c r="N211" s="3">
        <f t="shared" si="107"/>
        <v>0</v>
      </c>
      <c r="O211" s="3">
        <f t="shared" si="107"/>
        <v>102801.9</v>
      </c>
      <c r="P211" s="3">
        <f t="shared" si="107"/>
        <v>182832.4</v>
      </c>
      <c r="Q211" s="3">
        <f t="shared" si="107"/>
        <v>0</v>
      </c>
      <c r="R211" s="3">
        <f t="shared" si="107"/>
        <v>0</v>
      </c>
      <c r="S211" s="3">
        <f t="shared" si="107"/>
        <v>0</v>
      </c>
      <c r="T211" s="3">
        <f t="shared" si="107"/>
        <v>0</v>
      </c>
    </row>
    <row r="212" spans="1:20" x14ac:dyDescent="0.25">
      <c r="A212" s="123"/>
      <c r="B212" s="142"/>
      <c r="C212" s="23" t="s">
        <v>9</v>
      </c>
      <c r="D212" s="2">
        <f t="shared" si="106"/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</row>
    <row r="213" spans="1:20" x14ac:dyDescent="0.25">
      <c r="A213" s="123"/>
      <c r="B213" s="142"/>
      <c r="C213" s="23" t="s">
        <v>10</v>
      </c>
      <c r="D213" s="2">
        <f t="shared" si="106"/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</row>
    <row r="214" spans="1:20" x14ac:dyDescent="0.25">
      <c r="A214" s="123"/>
      <c r="B214" s="142"/>
      <c r="C214" s="23" t="s">
        <v>12</v>
      </c>
      <c r="D214" s="2">
        <f t="shared" si="106"/>
        <v>285634.3</v>
      </c>
      <c r="E214" s="7">
        <v>0</v>
      </c>
      <c r="F214" s="7">
        <v>0</v>
      </c>
      <c r="G214" s="7">
        <f>'ПРИЛОЖ 2'!K110</f>
        <v>0</v>
      </c>
      <c r="H214" s="7">
        <f>'ПРИЛОЖ 2'!L77</f>
        <v>0</v>
      </c>
      <c r="I214" s="7">
        <f>'ПРИЛОЖ 2'!M77</f>
        <v>0</v>
      </c>
      <c r="J214" s="7">
        <f>'ПРИЛОЖ 2'!N61</f>
        <v>0</v>
      </c>
      <c r="K214" s="7">
        <f>'ПРИЛОЖ 2'!O61</f>
        <v>0</v>
      </c>
      <c r="L214" s="6">
        <f>'ПРИЛОЖ 2'!P95</f>
        <v>0</v>
      </c>
      <c r="M214" s="6">
        <v>0</v>
      </c>
      <c r="N214" s="6">
        <f>'ПРИЛОЖ 2'!R57</f>
        <v>0</v>
      </c>
      <c r="O214" s="6">
        <f>'ПРИЛОЖ 2'!S57</f>
        <v>102801.9</v>
      </c>
      <c r="P214" s="6">
        <f>'ПРИЛОЖ 2'!T57</f>
        <v>182832.4</v>
      </c>
      <c r="Q214" s="6">
        <f>'ПРИЛОЖ 2'!U95</f>
        <v>0</v>
      </c>
      <c r="R214" s="6">
        <f>'ПРИЛОЖ 2'!V95</f>
        <v>0</v>
      </c>
      <c r="S214" s="6">
        <f>'ПРИЛОЖ 2'!W95</f>
        <v>0</v>
      </c>
      <c r="T214" s="6">
        <f>'ПРИЛОЖ 2'!X95</f>
        <v>0</v>
      </c>
    </row>
    <row r="215" spans="1:20" x14ac:dyDescent="0.25">
      <c r="A215" s="124"/>
      <c r="B215" s="143"/>
      <c r="C215" s="23" t="s">
        <v>11</v>
      </c>
      <c r="D215" s="2">
        <f t="shared" si="106"/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</row>
    <row r="216" spans="1:20" x14ac:dyDescent="0.25">
      <c r="A216" s="122" t="s">
        <v>256</v>
      </c>
      <c r="B216" s="129" t="s">
        <v>253</v>
      </c>
      <c r="C216" s="25" t="s">
        <v>2</v>
      </c>
      <c r="D216" s="2">
        <f t="shared" ref="D216:D220" si="108">E216+F216+G216+H216+I216+J216+K216+L216+M216+N216+O216+P216+Q216+R216+S216+T216</f>
        <v>260000</v>
      </c>
      <c r="E216" s="2">
        <f t="shared" ref="E216:T216" si="109">SUM(E217:E220)</f>
        <v>0</v>
      </c>
      <c r="F216" s="2">
        <f t="shared" si="109"/>
        <v>0</v>
      </c>
      <c r="G216" s="2">
        <f t="shared" si="109"/>
        <v>0</v>
      </c>
      <c r="H216" s="2">
        <f t="shared" si="109"/>
        <v>0</v>
      </c>
      <c r="I216" s="2">
        <f t="shared" si="109"/>
        <v>0</v>
      </c>
      <c r="J216" s="2">
        <f t="shared" si="109"/>
        <v>0</v>
      </c>
      <c r="K216" s="2">
        <f t="shared" si="109"/>
        <v>0</v>
      </c>
      <c r="L216" s="3">
        <f t="shared" si="109"/>
        <v>0</v>
      </c>
      <c r="M216" s="3">
        <f t="shared" si="109"/>
        <v>0</v>
      </c>
      <c r="N216" s="3">
        <f t="shared" si="109"/>
        <v>0</v>
      </c>
      <c r="O216" s="3">
        <f t="shared" si="109"/>
        <v>130000</v>
      </c>
      <c r="P216" s="3">
        <f t="shared" si="109"/>
        <v>130000</v>
      </c>
      <c r="Q216" s="3">
        <f t="shared" si="109"/>
        <v>0</v>
      </c>
      <c r="R216" s="3">
        <f t="shared" si="109"/>
        <v>0</v>
      </c>
      <c r="S216" s="3">
        <f t="shared" si="109"/>
        <v>0</v>
      </c>
      <c r="T216" s="3">
        <f t="shared" si="109"/>
        <v>0</v>
      </c>
    </row>
    <row r="217" spans="1:20" x14ac:dyDescent="0.25">
      <c r="A217" s="123"/>
      <c r="B217" s="142"/>
      <c r="C217" s="23" t="s">
        <v>9</v>
      </c>
      <c r="D217" s="2">
        <f t="shared" si="108"/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</row>
    <row r="218" spans="1:20" x14ac:dyDescent="0.25">
      <c r="A218" s="123"/>
      <c r="B218" s="142"/>
      <c r="C218" s="23" t="s">
        <v>10</v>
      </c>
      <c r="D218" s="2">
        <f t="shared" si="108"/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</row>
    <row r="219" spans="1:20" x14ac:dyDescent="0.25">
      <c r="A219" s="123"/>
      <c r="B219" s="142"/>
      <c r="C219" s="23" t="s">
        <v>12</v>
      </c>
      <c r="D219" s="2">
        <f t="shared" si="108"/>
        <v>260000</v>
      </c>
      <c r="E219" s="7">
        <v>0</v>
      </c>
      <c r="F219" s="7">
        <v>0</v>
      </c>
      <c r="G219" s="7">
        <f>'ПРИЛОЖ 2'!K115</f>
        <v>0</v>
      </c>
      <c r="H219" s="7">
        <f>'ПРИЛОЖ 2'!L82</f>
        <v>0</v>
      </c>
      <c r="I219" s="7">
        <f>'ПРИЛОЖ 2'!M82</f>
        <v>0</v>
      </c>
      <c r="J219" s="7">
        <v>0</v>
      </c>
      <c r="K219" s="7">
        <f>'ПРИЛОЖ 2'!O66</f>
        <v>0</v>
      </c>
      <c r="L219" s="6">
        <f>'ПРИЛОЖ 2'!P100</f>
        <v>0</v>
      </c>
      <c r="M219" s="6">
        <v>0</v>
      </c>
      <c r="N219" s="6">
        <f>'ПРИЛОЖ 2'!R58</f>
        <v>0</v>
      </c>
      <c r="O219" s="6">
        <f>'ПРИЛОЖ 2'!S58</f>
        <v>130000</v>
      </c>
      <c r="P219" s="6">
        <f>'ПРИЛОЖ 2'!T58</f>
        <v>130000</v>
      </c>
      <c r="Q219" s="6">
        <f>'ПРИЛОЖ 2'!U100</f>
        <v>0</v>
      </c>
      <c r="R219" s="6">
        <f>'ПРИЛОЖ 2'!V100</f>
        <v>0</v>
      </c>
      <c r="S219" s="6">
        <f>'ПРИЛОЖ 2'!W100</f>
        <v>0</v>
      </c>
      <c r="T219" s="6">
        <f>'ПРИЛОЖ 2'!X100</f>
        <v>0</v>
      </c>
    </row>
    <row r="220" spans="1:20" x14ac:dyDescent="0.25">
      <c r="A220" s="124"/>
      <c r="B220" s="143"/>
      <c r="C220" s="23" t="s">
        <v>11</v>
      </c>
      <c r="D220" s="2">
        <f t="shared" si="108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</row>
    <row r="221" spans="1:20" x14ac:dyDescent="0.25">
      <c r="A221" s="133">
        <v>2</v>
      </c>
      <c r="B221" s="134" t="s">
        <v>176</v>
      </c>
      <c r="C221" s="65" t="s">
        <v>2</v>
      </c>
      <c r="D221" s="62">
        <f>E221+F221+G221+H221+I221+J221+K221+L221+M221+N221+O221+P221+Q221+R221+S221+T221</f>
        <v>134034.99779999998</v>
      </c>
      <c r="E221" s="62">
        <f t="shared" ref="E221:O221" si="110">SUM(E222:E225)</f>
        <v>4165.5619999999999</v>
      </c>
      <c r="F221" s="62">
        <f t="shared" si="110"/>
        <v>2109.9699999999998</v>
      </c>
      <c r="G221" s="62">
        <f t="shared" si="110"/>
        <v>500</v>
      </c>
      <c r="H221" s="62">
        <f t="shared" si="110"/>
        <v>9710.1110000000008</v>
      </c>
      <c r="I221" s="62">
        <f t="shared" si="110"/>
        <v>78700.672999999995</v>
      </c>
      <c r="J221" s="62">
        <f t="shared" si="110"/>
        <v>28828.681799999998</v>
      </c>
      <c r="K221" s="62">
        <f t="shared" si="110"/>
        <v>870</v>
      </c>
      <c r="L221" s="63">
        <f t="shared" si="110"/>
        <v>900</v>
      </c>
      <c r="M221" s="63">
        <f t="shared" si="110"/>
        <v>900</v>
      </c>
      <c r="N221" s="63">
        <f t="shared" si="110"/>
        <v>1200</v>
      </c>
      <c r="O221" s="63">
        <f t="shared" si="110"/>
        <v>1250</v>
      </c>
      <c r="P221" s="63">
        <f t="shared" ref="P221:T221" si="111">SUM(P222:P225)</f>
        <v>1300</v>
      </c>
      <c r="Q221" s="63">
        <f t="shared" si="111"/>
        <v>900</v>
      </c>
      <c r="R221" s="63">
        <f t="shared" si="111"/>
        <v>900</v>
      </c>
      <c r="S221" s="63">
        <f t="shared" si="111"/>
        <v>900</v>
      </c>
      <c r="T221" s="63">
        <f t="shared" si="111"/>
        <v>900</v>
      </c>
    </row>
    <row r="222" spans="1:20" x14ac:dyDescent="0.25">
      <c r="A222" s="133"/>
      <c r="B222" s="134"/>
      <c r="C222" s="65" t="s">
        <v>9</v>
      </c>
      <c r="D222" s="62">
        <f t="shared" ref="D222:D225" si="112">E222+F222+G222+H222+I222+J222+K222+L222+M222+N222+O222+P222+Q222+R222+S222+T222</f>
        <v>821.70899999999995</v>
      </c>
      <c r="E222" s="62">
        <f t="shared" ref="E222:I223" si="113">SUM(E228+E233+E238+E248+E259+E264+E269)</f>
        <v>0</v>
      </c>
      <c r="F222" s="62">
        <f t="shared" si="113"/>
        <v>821.70899999999995</v>
      </c>
      <c r="G222" s="62">
        <f t="shared" si="113"/>
        <v>0</v>
      </c>
      <c r="H222" s="62">
        <f t="shared" si="113"/>
        <v>0</v>
      </c>
      <c r="I222" s="62">
        <f t="shared" si="113"/>
        <v>0</v>
      </c>
      <c r="J222" s="62">
        <f t="shared" ref="J222:O222" si="114">J228+J233+J238+J243+J248+J253+J259+J264+J269</f>
        <v>0</v>
      </c>
      <c r="K222" s="62">
        <f t="shared" si="114"/>
        <v>0</v>
      </c>
      <c r="L222" s="63">
        <f t="shared" si="114"/>
        <v>0</v>
      </c>
      <c r="M222" s="63">
        <f t="shared" si="114"/>
        <v>0</v>
      </c>
      <c r="N222" s="63">
        <f t="shared" si="114"/>
        <v>0</v>
      </c>
      <c r="O222" s="63">
        <f t="shared" si="114"/>
        <v>0</v>
      </c>
      <c r="P222" s="63">
        <f t="shared" ref="P222:T222" si="115">P228+P233+P238+P243+P248+P253+P259+P264+P269</f>
        <v>0</v>
      </c>
      <c r="Q222" s="63">
        <f t="shared" si="115"/>
        <v>0</v>
      </c>
      <c r="R222" s="63">
        <f t="shared" si="115"/>
        <v>0</v>
      </c>
      <c r="S222" s="63">
        <f t="shared" si="115"/>
        <v>0</v>
      </c>
      <c r="T222" s="63">
        <f t="shared" si="115"/>
        <v>0</v>
      </c>
    </row>
    <row r="223" spans="1:20" x14ac:dyDescent="0.25">
      <c r="A223" s="133"/>
      <c r="B223" s="134"/>
      <c r="C223" s="65" t="s">
        <v>10</v>
      </c>
      <c r="D223" s="62">
        <f t="shared" si="112"/>
        <v>0</v>
      </c>
      <c r="E223" s="62">
        <f t="shared" si="113"/>
        <v>0</v>
      </c>
      <c r="F223" s="62">
        <f t="shared" si="113"/>
        <v>0</v>
      </c>
      <c r="G223" s="62">
        <f t="shared" si="113"/>
        <v>0</v>
      </c>
      <c r="H223" s="62">
        <f t="shared" si="113"/>
        <v>0</v>
      </c>
      <c r="I223" s="62">
        <f t="shared" si="113"/>
        <v>0</v>
      </c>
      <c r="J223" s="62">
        <f t="shared" ref="J223:O225" si="116">J229+J234+J239+J244+J249+J254+J260+J265+J270</f>
        <v>0</v>
      </c>
      <c r="K223" s="62">
        <f t="shared" si="116"/>
        <v>0</v>
      </c>
      <c r="L223" s="63">
        <f t="shared" si="116"/>
        <v>0</v>
      </c>
      <c r="M223" s="63">
        <f t="shared" si="116"/>
        <v>0</v>
      </c>
      <c r="N223" s="63">
        <f t="shared" si="116"/>
        <v>0</v>
      </c>
      <c r="O223" s="63">
        <f t="shared" si="116"/>
        <v>0</v>
      </c>
      <c r="P223" s="63">
        <f t="shared" ref="P223:T223" si="117">P229+P234+P239+P244+P249+P254+P260+P265+P270</f>
        <v>0</v>
      </c>
      <c r="Q223" s="63">
        <f t="shared" si="117"/>
        <v>0</v>
      </c>
      <c r="R223" s="63">
        <f t="shared" si="117"/>
        <v>0</v>
      </c>
      <c r="S223" s="63">
        <f t="shared" si="117"/>
        <v>0</v>
      </c>
      <c r="T223" s="63">
        <f t="shared" si="117"/>
        <v>0</v>
      </c>
    </row>
    <row r="224" spans="1:20" x14ac:dyDescent="0.25">
      <c r="A224" s="133"/>
      <c r="B224" s="134"/>
      <c r="C224" s="65" t="s">
        <v>12</v>
      </c>
      <c r="D224" s="62">
        <f t="shared" si="112"/>
        <v>133213.28879999998</v>
      </c>
      <c r="E224" s="62">
        <f t="shared" ref="E224:G225" si="118">SUM(E230+E235+E240+E250+E261+E266+E271)</f>
        <v>4165.5619999999999</v>
      </c>
      <c r="F224" s="62">
        <f t="shared" si="118"/>
        <v>1288.261</v>
      </c>
      <c r="G224" s="62">
        <f t="shared" si="118"/>
        <v>500</v>
      </c>
      <c r="H224" s="62">
        <f>SUM(H230+H235+H240+H250+H261+H266+H271+H245)</f>
        <v>9710.1110000000008</v>
      </c>
      <c r="I224" s="62">
        <f>SUM(I230+I235+I240+I250+I261+I266+I271+I245+I255)</f>
        <v>78700.672999999995</v>
      </c>
      <c r="J224" s="62">
        <f>J230+J235+J240+J245+J250+J255+J261+J266+J271+J276</f>
        <v>28828.681799999998</v>
      </c>
      <c r="K224" s="62">
        <f t="shared" si="116"/>
        <v>870</v>
      </c>
      <c r="L224" s="63">
        <f t="shared" si="116"/>
        <v>900</v>
      </c>
      <c r="M224" s="63">
        <f>M230+M235+M240+M245+M250+M255+M261+M266+M271+M276</f>
        <v>900</v>
      </c>
      <c r="N224" s="63">
        <f t="shared" si="116"/>
        <v>1200</v>
      </c>
      <c r="O224" s="63">
        <f t="shared" si="116"/>
        <v>1250</v>
      </c>
      <c r="P224" s="63">
        <f t="shared" ref="P224:T224" si="119">P230+P235+P240+P245+P250+P255+P261+P266+P271</f>
        <v>1300</v>
      </c>
      <c r="Q224" s="63">
        <f t="shared" si="119"/>
        <v>900</v>
      </c>
      <c r="R224" s="63">
        <f t="shared" si="119"/>
        <v>900</v>
      </c>
      <c r="S224" s="63">
        <f t="shared" si="119"/>
        <v>900</v>
      </c>
      <c r="T224" s="63">
        <f t="shared" si="119"/>
        <v>900</v>
      </c>
    </row>
    <row r="225" spans="1:20" x14ac:dyDescent="0.25">
      <c r="A225" s="133"/>
      <c r="B225" s="134"/>
      <c r="C225" s="65" t="s">
        <v>11</v>
      </c>
      <c r="D225" s="62">
        <f t="shared" si="112"/>
        <v>0</v>
      </c>
      <c r="E225" s="62">
        <f t="shared" si="118"/>
        <v>0</v>
      </c>
      <c r="F225" s="62">
        <f t="shared" si="118"/>
        <v>0</v>
      </c>
      <c r="G225" s="62">
        <f t="shared" si="118"/>
        <v>0</v>
      </c>
      <c r="H225" s="62">
        <f>SUM(H231+H236+H241+H251+H262+H267+H272)</f>
        <v>0</v>
      </c>
      <c r="I225" s="62">
        <f>SUM(I231+I236+I241+I251+I262+I267+I272)</f>
        <v>0</v>
      </c>
      <c r="J225" s="62">
        <f t="shared" si="116"/>
        <v>0</v>
      </c>
      <c r="K225" s="62">
        <f t="shared" si="116"/>
        <v>0</v>
      </c>
      <c r="L225" s="63">
        <f t="shared" si="116"/>
        <v>0</v>
      </c>
      <c r="M225" s="63">
        <f t="shared" si="116"/>
        <v>0</v>
      </c>
      <c r="N225" s="63">
        <f t="shared" si="116"/>
        <v>0</v>
      </c>
      <c r="O225" s="63">
        <f t="shared" si="116"/>
        <v>0</v>
      </c>
      <c r="P225" s="63">
        <f t="shared" ref="P225:T225" si="120">P231+P236+P241+P246+P251+P256+P262+P267+P272</f>
        <v>0</v>
      </c>
      <c r="Q225" s="63">
        <f t="shared" si="120"/>
        <v>0</v>
      </c>
      <c r="R225" s="63">
        <f t="shared" si="120"/>
        <v>0</v>
      </c>
      <c r="S225" s="63">
        <f t="shared" si="120"/>
        <v>0</v>
      </c>
      <c r="T225" s="63">
        <f t="shared" si="120"/>
        <v>0</v>
      </c>
    </row>
    <row r="226" spans="1:20" ht="39" x14ac:dyDescent="0.25">
      <c r="A226" s="56" t="s">
        <v>15</v>
      </c>
      <c r="B226" s="57" t="s">
        <v>71</v>
      </c>
      <c r="C226" s="57" t="s">
        <v>25</v>
      </c>
      <c r="D226" s="58">
        <f>E226+F226+G226+H226+I226+J226+K226+L226+M226+N226+O226+P226+Q226+R226+S226+T226</f>
        <v>120751.587</v>
      </c>
      <c r="E226" s="58">
        <f>E227+E232+E237+E242+E247</f>
        <v>4165.5619999999999</v>
      </c>
      <c r="F226" s="58">
        <f>F227+F232+F237+F242+F247</f>
        <v>1092.6959999999999</v>
      </c>
      <c r="G226" s="58">
        <f>G227+G232+G237+G242+G247</f>
        <v>0</v>
      </c>
      <c r="H226" s="58">
        <f>H227+H232+H237+H242+H247</f>
        <v>9409.1110000000008</v>
      </c>
      <c r="I226" s="58">
        <f>I227+I232+I237+I242+I247+I252</f>
        <v>78091.384999999995</v>
      </c>
      <c r="J226" s="58">
        <f t="shared" ref="J226:O226" si="121">J227+J232+J237+J242+J247+J252</f>
        <v>27992.832999999999</v>
      </c>
      <c r="K226" s="58">
        <f t="shared" si="121"/>
        <v>0</v>
      </c>
      <c r="L226" s="60">
        <f t="shared" si="121"/>
        <v>0</v>
      </c>
      <c r="M226" s="60">
        <f>M227+M232+M237+M242+M247+M252</f>
        <v>0</v>
      </c>
      <c r="N226" s="60">
        <f t="shared" si="121"/>
        <v>0</v>
      </c>
      <c r="O226" s="60">
        <f t="shared" si="121"/>
        <v>0</v>
      </c>
      <c r="P226" s="60">
        <f t="shared" ref="P226:T226" si="122">P227+P232+P237+P242+P247+P252</f>
        <v>0</v>
      </c>
      <c r="Q226" s="60">
        <f t="shared" si="122"/>
        <v>0</v>
      </c>
      <c r="R226" s="60">
        <f t="shared" si="122"/>
        <v>0</v>
      </c>
      <c r="S226" s="60">
        <f t="shared" si="122"/>
        <v>0</v>
      </c>
      <c r="T226" s="60">
        <f t="shared" si="122"/>
        <v>0</v>
      </c>
    </row>
    <row r="227" spans="1:20" x14ac:dyDescent="0.25">
      <c r="A227" s="132" t="s">
        <v>33</v>
      </c>
      <c r="B227" s="126" t="s">
        <v>16</v>
      </c>
      <c r="C227" s="25" t="s">
        <v>2</v>
      </c>
      <c r="D227" s="2">
        <f>E227+F227+G227+H227+I227+J227+K227+L227+M227+N227+O227+P227+Q227+R227+S227+T227</f>
        <v>4558.3360000000002</v>
      </c>
      <c r="E227" s="2">
        <f t="shared" ref="E227:J227" si="123">SUM(E228:E231)</f>
        <v>3765.5619999999999</v>
      </c>
      <c r="F227" s="2">
        <f t="shared" si="123"/>
        <v>792.774</v>
      </c>
      <c r="G227" s="2">
        <f t="shared" si="123"/>
        <v>0</v>
      </c>
      <c r="H227" s="2">
        <f t="shared" si="123"/>
        <v>0</v>
      </c>
      <c r="I227" s="2">
        <f t="shared" si="123"/>
        <v>0</v>
      </c>
      <c r="J227" s="2">
        <f t="shared" si="123"/>
        <v>0</v>
      </c>
      <c r="K227" s="2">
        <f>SUM(K228:K231)</f>
        <v>0</v>
      </c>
      <c r="L227" s="3">
        <f>SUM(L228:L231)</f>
        <v>0</v>
      </c>
      <c r="M227" s="3">
        <f>SUM(M228:M231)</f>
        <v>0</v>
      </c>
      <c r="N227" s="3">
        <f>SUM(N228:N231)</f>
        <v>0</v>
      </c>
      <c r="O227" s="3">
        <f>SUM(O228:O231)</f>
        <v>0</v>
      </c>
      <c r="P227" s="3">
        <f t="shared" ref="P227:T227" si="124">SUM(P228:P231)</f>
        <v>0</v>
      </c>
      <c r="Q227" s="3">
        <f t="shared" si="124"/>
        <v>0</v>
      </c>
      <c r="R227" s="3">
        <f t="shared" si="124"/>
        <v>0</v>
      </c>
      <c r="S227" s="3">
        <f t="shared" si="124"/>
        <v>0</v>
      </c>
      <c r="T227" s="3">
        <f t="shared" si="124"/>
        <v>0</v>
      </c>
    </row>
    <row r="228" spans="1:20" x14ac:dyDescent="0.25">
      <c r="A228" s="132"/>
      <c r="B228" s="126"/>
      <c r="C228" s="23" t="s">
        <v>9</v>
      </c>
      <c r="D228" s="2">
        <f t="shared" ref="D228:D256" si="125">E228+F228+G228+H228+I228+J228+K228+L228+M228+N228+O228+P228+Q228+R228+S228+T228</f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</row>
    <row r="229" spans="1:20" x14ac:dyDescent="0.25">
      <c r="A229" s="132"/>
      <c r="B229" s="126"/>
      <c r="C229" s="23" t="s">
        <v>10</v>
      </c>
      <c r="D229" s="2">
        <f t="shared" si="125"/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</row>
    <row r="230" spans="1:20" x14ac:dyDescent="0.25">
      <c r="A230" s="132"/>
      <c r="B230" s="126"/>
      <c r="C230" s="23" t="s">
        <v>12</v>
      </c>
      <c r="D230" s="2">
        <f t="shared" si="125"/>
        <v>4558.3360000000002</v>
      </c>
      <c r="E230" s="7">
        <v>3765.5619999999999</v>
      </c>
      <c r="F230" s="7">
        <f>'ПРИЛОЖ 2'!J61</f>
        <v>792.774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</row>
    <row r="231" spans="1:20" x14ac:dyDescent="0.25">
      <c r="A231" s="132"/>
      <c r="B231" s="126"/>
      <c r="C231" s="23" t="s">
        <v>11</v>
      </c>
      <c r="D231" s="2">
        <f t="shared" si="125"/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</row>
    <row r="232" spans="1:20" x14ac:dyDescent="0.25">
      <c r="A232" s="132" t="s">
        <v>34</v>
      </c>
      <c r="B232" s="126" t="s">
        <v>46</v>
      </c>
      <c r="C232" s="25" t="s">
        <v>2</v>
      </c>
      <c r="D232" s="2">
        <f t="shared" si="125"/>
        <v>699.92200000000003</v>
      </c>
      <c r="E232" s="2">
        <f t="shared" ref="E232:J232" si="126">SUM(E233:E236)</f>
        <v>400</v>
      </c>
      <c r="F232" s="2">
        <f t="shared" si="126"/>
        <v>299.92200000000003</v>
      </c>
      <c r="G232" s="2">
        <f t="shared" si="126"/>
        <v>0</v>
      </c>
      <c r="H232" s="2">
        <f t="shared" si="126"/>
        <v>0</v>
      </c>
      <c r="I232" s="2">
        <f t="shared" si="126"/>
        <v>0</v>
      </c>
      <c r="J232" s="2">
        <f t="shared" si="126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  <c r="O232" s="3">
        <f>SUM(O233:O236)</f>
        <v>0</v>
      </c>
      <c r="P232" s="3">
        <f t="shared" ref="P232:T232" si="127">SUM(P233:P236)</f>
        <v>0</v>
      </c>
      <c r="Q232" s="3">
        <f t="shared" si="127"/>
        <v>0</v>
      </c>
      <c r="R232" s="3">
        <f t="shared" si="127"/>
        <v>0</v>
      </c>
      <c r="S232" s="3">
        <f t="shared" si="127"/>
        <v>0</v>
      </c>
      <c r="T232" s="3">
        <f t="shared" si="127"/>
        <v>0</v>
      </c>
    </row>
    <row r="233" spans="1:20" x14ac:dyDescent="0.25">
      <c r="A233" s="132"/>
      <c r="B233" s="126"/>
      <c r="C233" s="23" t="s">
        <v>9</v>
      </c>
      <c r="D233" s="2">
        <f t="shared" si="125"/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</row>
    <row r="234" spans="1:20" x14ac:dyDescent="0.25">
      <c r="A234" s="132"/>
      <c r="B234" s="126"/>
      <c r="C234" s="23" t="s">
        <v>10</v>
      </c>
      <c r="D234" s="2">
        <f t="shared" si="125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</row>
    <row r="235" spans="1:20" x14ac:dyDescent="0.25">
      <c r="A235" s="132"/>
      <c r="B235" s="126"/>
      <c r="C235" s="23" t="s">
        <v>12</v>
      </c>
      <c r="D235" s="2">
        <f t="shared" si="125"/>
        <v>699.92200000000003</v>
      </c>
      <c r="E235" s="7">
        <f>'ПРИЛОЖ 2'!I62</f>
        <v>400</v>
      </c>
      <c r="F235" s="7">
        <f>'ПРИЛОЖ 2'!J62</f>
        <v>299.92200000000003</v>
      </c>
      <c r="G235" s="7">
        <f>'ПРИЛОЖ 2'!K62</f>
        <v>0</v>
      </c>
      <c r="H235" s="7">
        <f>'ПРИЛОЖ 2'!L62</f>
        <v>0</v>
      </c>
      <c r="I235" s="7">
        <f>'ПРИЛОЖ 2'!M62</f>
        <v>0</v>
      </c>
      <c r="J235" s="7">
        <f>'ПРИЛОЖ 2'!N62</f>
        <v>0</v>
      </c>
      <c r="K235" s="7">
        <f>'ПРИЛОЖ 2'!O62</f>
        <v>0</v>
      </c>
      <c r="L235" s="6">
        <f>'ПРИЛОЖ 2'!P62</f>
        <v>0</v>
      </c>
      <c r="M235" s="6">
        <f>'ПРИЛОЖ 2'!Q62</f>
        <v>0</v>
      </c>
      <c r="N235" s="6">
        <f>'ПРИЛОЖ 2'!R62</f>
        <v>0</v>
      </c>
      <c r="O235" s="6">
        <f>'ПРИЛОЖ 2'!S62</f>
        <v>0</v>
      </c>
      <c r="P235" s="6">
        <f>'ПРИЛОЖ 2'!T62</f>
        <v>0</v>
      </c>
      <c r="Q235" s="6">
        <f>'ПРИЛОЖ 2'!U62</f>
        <v>0</v>
      </c>
      <c r="R235" s="6">
        <f>'ПРИЛОЖ 2'!V62</f>
        <v>0</v>
      </c>
      <c r="S235" s="6">
        <f>'ПРИЛОЖ 2'!W62</f>
        <v>0</v>
      </c>
      <c r="T235" s="6">
        <f>'ПРИЛОЖ 2'!X62</f>
        <v>0</v>
      </c>
    </row>
    <row r="236" spans="1:20" x14ac:dyDescent="0.25">
      <c r="A236" s="132"/>
      <c r="B236" s="126"/>
      <c r="C236" s="23" t="s">
        <v>11</v>
      </c>
      <c r="D236" s="2">
        <f t="shared" si="125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</row>
    <row r="237" spans="1:20" ht="14.25" customHeight="1" x14ac:dyDescent="0.25">
      <c r="A237" s="132" t="s">
        <v>43</v>
      </c>
      <c r="B237" s="126" t="s">
        <v>31</v>
      </c>
      <c r="C237" s="25" t="s">
        <v>2</v>
      </c>
      <c r="D237" s="2">
        <f t="shared" si="125"/>
        <v>0</v>
      </c>
      <c r="E237" s="2">
        <f t="shared" ref="E237:J237" si="128">SUM(E238:E241)</f>
        <v>0</v>
      </c>
      <c r="F237" s="2">
        <f t="shared" si="128"/>
        <v>0</v>
      </c>
      <c r="G237" s="2">
        <f t="shared" si="128"/>
        <v>0</v>
      </c>
      <c r="H237" s="2">
        <f t="shared" si="128"/>
        <v>0</v>
      </c>
      <c r="I237" s="2">
        <f t="shared" si="128"/>
        <v>0</v>
      </c>
      <c r="J237" s="2">
        <f t="shared" si="128"/>
        <v>0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  <c r="O237" s="3">
        <f>SUM(O238:O241)</f>
        <v>0</v>
      </c>
      <c r="P237" s="3">
        <f t="shared" ref="P237:T237" si="129">SUM(P238:P241)</f>
        <v>0</v>
      </c>
      <c r="Q237" s="3">
        <f t="shared" si="129"/>
        <v>0</v>
      </c>
      <c r="R237" s="3">
        <f t="shared" si="129"/>
        <v>0</v>
      </c>
      <c r="S237" s="3">
        <f t="shared" si="129"/>
        <v>0</v>
      </c>
      <c r="T237" s="3">
        <f t="shared" si="129"/>
        <v>0</v>
      </c>
    </row>
    <row r="238" spans="1:20" x14ac:dyDescent="0.25">
      <c r="A238" s="132"/>
      <c r="B238" s="126"/>
      <c r="C238" s="23" t="s">
        <v>9</v>
      </c>
      <c r="D238" s="2">
        <f t="shared" si="125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</row>
    <row r="239" spans="1:20" x14ac:dyDescent="0.25">
      <c r="A239" s="132"/>
      <c r="B239" s="126"/>
      <c r="C239" s="23" t="s">
        <v>10</v>
      </c>
      <c r="D239" s="2">
        <f t="shared" si="125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</row>
    <row r="240" spans="1:20" x14ac:dyDescent="0.25">
      <c r="A240" s="132"/>
      <c r="B240" s="126"/>
      <c r="C240" s="23" t="s">
        <v>12</v>
      </c>
      <c r="D240" s="2">
        <f t="shared" si="125"/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</row>
    <row r="241" spans="1:20" x14ac:dyDescent="0.25">
      <c r="A241" s="132"/>
      <c r="B241" s="126"/>
      <c r="C241" s="23" t="s">
        <v>11</v>
      </c>
      <c r="D241" s="2">
        <f t="shared" si="125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</row>
    <row r="242" spans="1:20" x14ac:dyDescent="0.25">
      <c r="A242" s="132" t="s">
        <v>44</v>
      </c>
      <c r="B242" s="126" t="s">
        <v>115</v>
      </c>
      <c r="C242" s="25" t="s">
        <v>2</v>
      </c>
      <c r="D242" s="2">
        <f t="shared" si="125"/>
        <v>111753.329</v>
      </c>
      <c r="E242" s="2">
        <f t="shared" ref="E242:J242" si="130">SUM(E243:E246)</f>
        <v>0</v>
      </c>
      <c r="F242" s="2">
        <f t="shared" si="130"/>
        <v>0</v>
      </c>
      <c r="G242" s="2">
        <f t="shared" si="130"/>
        <v>0</v>
      </c>
      <c r="H242" s="2">
        <f t="shared" si="130"/>
        <v>9409.1110000000008</v>
      </c>
      <c r="I242" s="2">
        <f t="shared" si="130"/>
        <v>78091.384999999995</v>
      </c>
      <c r="J242" s="2">
        <f t="shared" si="130"/>
        <v>24252.832999999999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  <c r="O242" s="3">
        <f>SUM(O243:O246)</f>
        <v>0</v>
      </c>
      <c r="P242" s="3">
        <f t="shared" ref="P242:T242" si="131">SUM(P243:P246)</f>
        <v>0</v>
      </c>
      <c r="Q242" s="3">
        <f t="shared" si="131"/>
        <v>0</v>
      </c>
      <c r="R242" s="3">
        <f t="shared" si="131"/>
        <v>0</v>
      </c>
      <c r="S242" s="3">
        <f t="shared" si="131"/>
        <v>0</v>
      </c>
      <c r="T242" s="3">
        <f t="shared" si="131"/>
        <v>0</v>
      </c>
    </row>
    <row r="243" spans="1:20" x14ac:dyDescent="0.25">
      <c r="A243" s="132"/>
      <c r="B243" s="126"/>
      <c r="C243" s="23" t="s">
        <v>9</v>
      </c>
      <c r="D243" s="2">
        <f t="shared" si="125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</row>
    <row r="244" spans="1:20" x14ac:dyDescent="0.25">
      <c r="A244" s="132"/>
      <c r="B244" s="126"/>
      <c r="C244" s="23" t="s">
        <v>10</v>
      </c>
      <c r="D244" s="2">
        <f t="shared" si="125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</row>
    <row r="245" spans="1:20" x14ac:dyDescent="0.25">
      <c r="A245" s="132"/>
      <c r="B245" s="126"/>
      <c r="C245" s="23" t="s">
        <v>12</v>
      </c>
      <c r="D245" s="2">
        <f t="shared" si="125"/>
        <v>111753.329</v>
      </c>
      <c r="E245" s="7">
        <v>0</v>
      </c>
      <c r="F245" s="7">
        <v>0</v>
      </c>
      <c r="G245" s="7">
        <v>0</v>
      </c>
      <c r="H245" s="7">
        <f>'ПРИЛОЖ 2'!L64</f>
        <v>9409.1110000000008</v>
      </c>
      <c r="I245" s="7">
        <f>'ПРИЛОЖ 2'!M64</f>
        <v>78091.384999999995</v>
      </c>
      <c r="J245" s="7">
        <f>'ПРИЛОЖ 2'!N64</f>
        <v>24252.832999999999</v>
      </c>
      <c r="K245" s="7">
        <f>'ПРИЛОЖ 2'!O64</f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</row>
    <row r="246" spans="1:20" x14ac:dyDescent="0.25">
      <c r="A246" s="132"/>
      <c r="B246" s="126"/>
      <c r="C246" s="23" t="s">
        <v>11</v>
      </c>
      <c r="D246" s="2">
        <f t="shared" si="125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</row>
    <row r="247" spans="1:20" x14ac:dyDescent="0.25">
      <c r="A247" s="132" t="s">
        <v>114</v>
      </c>
      <c r="B247" s="126" t="s">
        <v>17</v>
      </c>
      <c r="C247" s="25" t="s">
        <v>2</v>
      </c>
      <c r="D247" s="2">
        <f t="shared" si="125"/>
        <v>0</v>
      </c>
      <c r="E247" s="2">
        <f t="shared" ref="E247:J247" si="132">SUM(E248:E251)</f>
        <v>0</v>
      </c>
      <c r="F247" s="2">
        <f t="shared" si="132"/>
        <v>0</v>
      </c>
      <c r="G247" s="2">
        <f t="shared" si="132"/>
        <v>0</v>
      </c>
      <c r="H247" s="2">
        <f t="shared" si="132"/>
        <v>0</v>
      </c>
      <c r="I247" s="2">
        <f t="shared" si="132"/>
        <v>0</v>
      </c>
      <c r="J247" s="2">
        <f t="shared" si="132"/>
        <v>0</v>
      </c>
      <c r="K247" s="2">
        <f>SUM(K248:K251)</f>
        <v>0</v>
      </c>
      <c r="L247" s="3">
        <f>SUM(L248:L251)</f>
        <v>0</v>
      </c>
      <c r="M247" s="3">
        <f>SUM(M248:M251)</f>
        <v>0</v>
      </c>
      <c r="N247" s="3">
        <f>SUM(N248:N251)</f>
        <v>0</v>
      </c>
      <c r="O247" s="3">
        <f>SUM(O248:O251)</f>
        <v>0</v>
      </c>
      <c r="P247" s="3">
        <f t="shared" ref="P247:T247" si="133">SUM(P248:P251)</f>
        <v>0</v>
      </c>
      <c r="Q247" s="3">
        <f t="shared" si="133"/>
        <v>0</v>
      </c>
      <c r="R247" s="3">
        <f t="shared" si="133"/>
        <v>0</v>
      </c>
      <c r="S247" s="3">
        <f t="shared" si="133"/>
        <v>0</v>
      </c>
      <c r="T247" s="3">
        <f t="shared" si="133"/>
        <v>0</v>
      </c>
    </row>
    <row r="248" spans="1:20" x14ac:dyDescent="0.25">
      <c r="A248" s="132"/>
      <c r="B248" s="126"/>
      <c r="C248" s="23" t="s">
        <v>9</v>
      </c>
      <c r="D248" s="2">
        <f t="shared" si="125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</row>
    <row r="249" spans="1:20" x14ac:dyDescent="0.25">
      <c r="A249" s="132"/>
      <c r="B249" s="126"/>
      <c r="C249" s="23" t="s">
        <v>10</v>
      </c>
      <c r="D249" s="2">
        <f t="shared" si="125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</row>
    <row r="250" spans="1:20" x14ac:dyDescent="0.25">
      <c r="A250" s="132"/>
      <c r="B250" s="126"/>
      <c r="C250" s="23" t="s">
        <v>12</v>
      </c>
      <c r="D250" s="2">
        <f t="shared" si="125"/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</row>
    <row r="251" spans="1:20" x14ac:dyDescent="0.25">
      <c r="A251" s="132"/>
      <c r="B251" s="126"/>
      <c r="C251" s="23" t="s">
        <v>11</v>
      </c>
      <c r="D251" s="2">
        <f t="shared" si="125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</row>
    <row r="252" spans="1:20" ht="16.7" customHeight="1" x14ac:dyDescent="0.25">
      <c r="A252" s="132" t="s">
        <v>154</v>
      </c>
      <c r="B252" s="126" t="s">
        <v>155</v>
      </c>
      <c r="C252" s="25" t="s">
        <v>2</v>
      </c>
      <c r="D252" s="2">
        <f t="shared" si="125"/>
        <v>3740</v>
      </c>
      <c r="E252" s="2">
        <f t="shared" ref="E252:O252" si="134">SUM(E253:E256)</f>
        <v>0</v>
      </c>
      <c r="F252" s="2">
        <f t="shared" si="134"/>
        <v>0</v>
      </c>
      <c r="G252" s="2">
        <f t="shared" si="134"/>
        <v>0</v>
      </c>
      <c r="H252" s="2">
        <f t="shared" si="134"/>
        <v>0</v>
      </c>
      <c r="I252" s="2">
        <f t="shared" si="134"/>
        <v>0</v>
      </c>
      <c r="J252" s="2">
        <f t="shared" si="134"/>
        <v>3740</v>
      </c>
      <c r="K252" s="2">
        <f t="shared" si="134"/>
        <v>0</v>
      </c>
      <c r="L252" s="3">
        <f t="shared" si="134"/>
        <v>0</v>
      </c>
      <c r="M252" s="3">
        <f t="shared" si="134"/>
        <v>0</v>
      </c>
      <c r="N252" s="3">
        <f t="shared" si="134"/>
        <v>0</v>
      </c>
      <c r="O252" s="3">
        <f t="shared" si="134"/>
        <v>0</v>
      </c>
      <c r="P252" s="3">
        <f t="shared" ref="P252:T252" si="135">SUM(P253:P256)</f>
        <v>0</v>
      </c>
      <c r="Q252" s="3">
        <f t="shared" si="135"/>
        <v>0</v>
      </c>
      <c r="R252" s="3">
        <f t="shared" si="135"/>
        <v>0</v>
      </c>
      <c r="S252" s="3">
        <f t="shared" si="135"/>
        <v>0</v>
      </c>
      <c r="T252" s="3">
        <f t="shared" si="135"/>
        <v>0</v>
      </c>
    </row>
    <row r="253" spans="1:20" x14ac:dyDescent="0.25">
      <c r="A253" s="132"/>
      <c r="B253" s="126"/>
      <c r="C253" s="23" t="s">
        <v>9</v>
      </c>
      <c r="D253" s="2">
        <f t="shared" si="125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</row>
    <row r="254" spans="1:20" x14ac:dyDescent="0.25">
      <c r="A254" s="132"/>
      <c r="B254" s="126"/>
      <c r="C254" s="23" t="s">
        <v>10</v>
      </c>
      <c r="D254" s="2">
        <f t="shared" si="125"/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</row>
    <row r="255" spans="1:20" x14ac:dyDescent="0.25">
      <c r="A255" s="132"/>
      <c r="B255" s="126"/>
      <c r="C255" s="23" t="s">
        <v>12</v>
      </c>
      <c r="D255" s="2">
        <f t="shared" si="125"/>
        <v>3740</v>
      </c>
      <c r="E255" s="7">
        <v>0</v>
      </c>
      <c r="F255" s="7">
        <v>0</v>
      </c>
      <c r="G255" s="7">
        <v>0</v>
      </c>
      <c r="H255" s="7">
        <v>0</v>
      </c>
      <c r="I255" s="7">
        <f>'ПРИЛОЖ 2'!M66</f>
        <v>0</v>
      </c>
      <c r="J255" s="7">
        <f>'ПРИЛОЖ 2'!N66</f>
        <v>3740</v>
      </c>
      <c r="K255" s="7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</row>
    <row r="256" spans="1:20" x14ac:dyDescent="0.25">
      <c r="A256" s="132"/>
      <c r="B256" s="126"/>
      <c r="C256" s="23" t="s">
        <v>11</v>
      </c>
      <c r="D256" s="2">
        <f t="shared" si="125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</row>
    <row r="257" spans="1:20" ht="40.700000000000003" customHeight="1" x14ac:dyDescent="0.25">
      <c r="A257" s="56" t="s">
        <v>18</v>
      </c>
      <c r="B257" s="57" t="s">
        <v>72</v>
      </c>
      <c r="C257" s="57" t="s">
        <v>25</v>
      </c>
      <c r="D257" s="58">
        <f>E257+F257+G257+H257+I257+J257+K257+L257+M257+N257+O257+P257+Q257+R257+S257+T257</f>
        <v>13283.4108</v>
      </c>
      <c r="E257" s="59">
        <f>E258+E263+E268</f>
        <v>0</v>
      </c>
      <c r="F257" s="59">
        <f t="shared" ref="F257:K257" si="136">F258+F263+F268</f>
        <v>1017.274</v>
      </c>
      <c r="G257" s="59">
        <f t="shared" si="136"/>
        <v>500</v>
      </c>
      <c r="H257" s="59">
        <f>H258+H263+H268</f>
        <v>301</v>
      </c>
      <c r="I257" s="59">
        <f t="shared" si="136"/>
        <v>609.28800000000001</v>
      </c>
      <c r="J257" s="59">
        <f>J258+J263+J268+J273</f>
        <v>835.84879999999998</v>
      </c>
      <c r="K257" s="59">
        <f t="shared" si="136"/>
        <v>870</v>
      </c>
      <c r="L257" s="60">
        <f>L258+L263+L268</f>
        <v>900</v>
      </c>
      <c r="M257" s="60">
        <f>M258+M263+M268+M273</f>
        <v>900</v>
      </c>
      <c r="N257" s="60">
        <f>N258+N263+N268</f>
        <v>1200</v>
      </c>
      <c r="O257" s="60">
        <f>O258+O263+O268</f>
        <v>1250</v>
      </c>
      <c r="P257" s="60">
        <f t="shared" ref="P257:T257" si="137">P258+P263+P268</f>
        <v>1300</v>
      </c>
      <c r="Q257" s="60">
        <f t="shared" si="137"/>
        <v>900</v>
      </c>
      <c r="R257" s="60">
        <f t="shared" si="137"/>
        <v>900</v>
      </c>
      <c r="S257" s="60">
        <f t="shared" si="137"/>
        <v>900</v>
      </c>
      <c r="T257" s="60">
        <f t="shared" si="137"/>
        <v>900</v>
      </c>
    </row>
    <row r="258" spans="1:20" x14ac:dyDescent="0.25">
      <c r="A258" s="127" t="s">
        <v>45</v>
      </c>
      <c r="B258" s="126" t="s">
        <v>30</v>
      </c>
      <c r="C258" s="25" t="s">
        <v>2</v>
      </c>
      <c r="D258" s="2">
        <f>E258+F258+G258+H258+I258+J258+K258+L258+M258+N258+O258+P258+Q258+R258+S258+T258</f>
        <v>52.863999999999997</v>
      </c>
      <c r="E258" s="2">
        <f t="shared" ref="E258:O258" si="138">SUM(E259:E262)</f>
        <v>0</v>
      </c>
      <c r="F258" s="2">
        <f t="shared" si="138"/>
        <v>52.863999999999997</v>
      </c>
      <c r="G258" s="2">
        <f t="shared" si="138"/>
        <v>0</v>
      </c>
      <c r="H258" s="2">
        <f t="shared" si="138"/>
        <v>0</v>
      </c>
      <c r="I258" s="2">
        <f t="shared" si="138"/>
        <v>0</v>
      </c>
      <c r="J258" s="2">
        <f t="shared" si="138"/>
        <v>0</v>
      </c>
      <c r="K258" s="2">
        <f t="shared" si="138"/>
        <v>0</v>
      </c>
      <c r="L258" s="3">
        <f t="shared" si="138"/>
        <v>0</v>
      </c>
      <c r="M258" s="3">
        <f t="shared" si="138"/>
        <v>0</v>
      </c>
      <c r="N258" s="3">
        <f t="shared" si="138"/>
        <v>0</v>
      </c>
      <c r="O258" s="3">
        <f t="shared" si="138"/>
        <v>0</v>
      </c>
      <c r="P258" s="3">
        <f t="shared" ref="P258:T258" si="139">SUM(P259:P262)</f>
        <v>0</v>
      </c>
      <c r="Q258" s="3">
        <f t="shared" si="139"/>
        <v>0</v>
      </c>
      <c r="R258" s="3">
        <f t="shared" si="139"/>
        <v>0</v>
      </c>
      <c r="S258" s="3">
        <f t="shared" si="139"/>
        <v>0</v>
      </c>
      <c r="T258" s="3">
        <f t="shared" si="139"/>
        <v>0</v>
      </c>
    </row>
    <row r="259" spans="1:20" x14ac:dyDescent="0.25">
      <c r="A259" s="127"/>
      <c r="B259" s="126"/>
      <c r="C259" s="23" t="s">
        <v>9</v>
      </c>
      <c r="D259" s="2">
        <f t="shared" ref="D259:D277" si="140">E259+F259+G259+H259+I259+J259+K259+L259+M259+N259+O259+P259+Q259+R259+S259+T259</f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</row>
    <row r="260" spans="1:20" x14ac:dyDescent="0.25">
      <c r="A260" s="127"/>
      <c r="B260" s="126"/>
      <c r="C260" s="23" t="s">
        <v>10</v>
      </c>
      <c r="D260" s="2">
        <f t="shared" si="140"/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</row>
    <row r="261" spans="1:20" x14ac:dyDescent="0.25">
      <c r="A261" s="127"/>
      <c r="B261" s="126"/>
      <c r="C261" s="23" t="s">
        <v>12</v>
      </c>
      <c r="D261" s="2">
        <f t="shared" si="140"/>
        <v>52.863999999999997</v>
      </c>
      <c r="E261" s="7">
        <f>'ПРИЛОЖ 2'!I68</f>
        <v>0</v>
      </c>
      <c r="F261" s="7">
        <f>'ПРИЛОЖ 2'!J68</f>
        <v>52.863999999999997</v>
      </c>
      <c r="G261" s="7"/>
      <c r="H261" s="7">
        <f>'ПРИЛОЖ 2'!L68</f>
        <v>0</v>
      </c>
      <c r="I261" s="7">
        <f>'ПРИЛОЖ 2'!M68</f>
        <v>0</v>
      </c>
      <c r="J261" s="7">
        <f>'ПРИЛОЖ 2'!N68</f>
        <v>0</v>
      </c>
      <c r="K261" s="7">
        <f>'ПРИЛОЖ 2'!O68</f>
        <v>0</v>
      </c>
      <c r="L261" s="6">
        <f>'ПРИЛОЖ 2'!P68</f>
        <v>0</v>
      </c>
      <c r="M261" s="6">
        <f>'ПРИЛОЖ 2'!Q68</f>
        <v>0</v>
      </c>
      <c r="N261" s="6">
        <f>'ПРИЛОЖ 2'!R68</f>
        <v>0</v>
      </c>
      <c r="O261" s="6">
        <f>'ПРИЛОЖ 2'!S68</f>
        <v>0</v>
      </c>
      <c r="P261" s="6">
        <f>'ПРИЛОЖ 2'!T68</f>
        <v>0</v>
      </c>
      <c r="Q261" s="6">
        <f>'ПРИЛОЖ 2'!U68</f>
        <v>0</v>
      </c>
      <c r="R261" s="6">
        <f>'ПРИЛОЖ 2'!V68</f>
        <v>0</v>
      </c>
      <c r="S261" s="6">
        <f>'ПРИЛОЖ 2'!W68</f>
        <v>0</v>
      </c>
      <c r="T261" s="6">
        <f>'ПРИЛОЖ 2'!X68</f>
        <v>0</v>
      </c>
    </row>
    <row r="262" spans="1:20" x14ac:dyDescent="0.25">
      <c r="A262" s="127"/>
      <c r="B262" s="126"/>
      <c r="C262" s="23" t="s">
        <v>11</v>
      </c>
      <c r="D262" s="2">
        <f t="shared" si="140"/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</row>
    <row r="263" spans="1:20" x14ac:dyDescent="0.25">
      <c r="A263" s="127" t="s">
        <v>52</v>
      </c>
      <c r="B263" s="126" t="s">
        <v>59</v>
      </c>
      <c r="C263" s="25" t="s">
        <v>2</v>
      </c>
      <c r="D263" s="2">
        <f t="shared" si="140"/>
        <v>964.41</v>
      </c>
      <c r="E263" s="2">
        <f t="shared" ref="E263:O263" si="141">SUM(E264:E267)</f>
        <v>0</v>
      </c>
      <c r="F263" s="2">
        <f t="shared" si="141"/>
        <v>964.41</v>
      </c>
      <c r="G263" s="2">
        <f t="shared" si="141"/>
        <v>0</v>
      </c>
      <c r="H263" s="2">
        <f t="shared" si="141"/>
        <v>0</v>
      </c>
      <c r="I263" s="2">
        <f t="shared" si="141"/>
        <v>0</v>
      </c>
      <c r="J263" s="2">
        <f t="shared" si="141"/>
        <v>0</v>
      </c>
      <c r="K263" s="2">
        <f t="shared" si="141"/>
        <v>0</v>
      </c>
      <c r="L263" s="3">
        <f t="shared" si="141"/>
        <v>0</v>
      </c>
      <c r="M263" s="3">
        <f t="shared" si="141"/>
        <v>0</v>
      </c>
      <c r="N263" s="3">
        <f t="shared" si="141"/>
        <v>0</v>
      </c>
      <c r="O263" s="3">
        <f t="shared" si="141"/>
        <v>0</v>
      </c>
      <c r="P263" s="3">
        <f t="shared" ref="P263:T263" si="142">SUM(P264:P267)</f>
        <v>0</v>
      </c>
      <c r="Q263" s="3">
        <f t="shared" si="142"/>
        <v>0</v>
      </c>
      <c r="R263" s="3">
        <f t="shared" si="142"/>
        <v>0</v>
      </c>
      <c r="S263" s="3">
        <f t="shared" si="142"/>
        <v>0</v>
      </c>
      <c r="T263" s="3">
        <f t="shared" si="142"/>
        <v>0</v>
      </c>
    </row>
    <row r="264" spans="1:20" x14ac:dyDescent="0.25">
      <c r="A264" s="127"/>
      <c r="B264" s="126"/>
      <c r="C264" s="23" t="s">
        <v>9</v>
      </c>
      <c r="D264" s="2">
        <f t="shared" si="140"/>
        <v>821.70899999999995</v>
      </c>
      <c r="E264" s="5">
        <v>0</v>
      </c>
      <c r="F264" s="5">
        <v>821.70899999999995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</row>
    <row r="265" spans="1:20" x14ac:dyDescent="0.25">
      <c r="A265" s="127"/>
      <c r="B265" s="126"/>
      <c r="C265" s="23" t="s">
        <v>10</v>
      </c>
      <c r="D265" s="2">
        <f t="shared" si="140"/>
        <v>0</v>
      </c>
      <c r="E265" s="7">
        <v>0</v>
      </c>
      <c r="F265" s="5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</row>
    <row r="266" spans="1:20" x14ac:dyDescent="0.25">
      <c r="A266" s="127"/>
      <c r="B266" s="126"/>
      <c r="C266" s="23" t="s">
        <v>12</v>
      </c>
      <c r="D266" s="2">
        <f t="shared" si="140"/>
        <v>142.70099999999999</v>
      </c>
      <c r="E266" s="7">
        <f>'ПРИЛОЖ 2'!I75</f>
        <v>0</v>
      </c>
      <c r="F266" s="7">
        <f>'ПРИЛОЖ 2'!J69</f>
        <v>142.70099999999999</v>
      </c>
      <c r="G266" s="7">
        <f>'ПРИЛОЖ 2'!K75</f>
        <v>0</v>
      </c>
      <c r="H266" s="7">
        <f>'ПРИЛОЖ 2'!L75</f>
        <v>0</v>
      </c>
      <c r="I266" s="7">
        <f>'ПРИЛОЖ 2'!M75</f>
        <v>0</v>
      </c>
      <c r="J266" s="7">
        <f>'ПРИЛОЖ 2'!N75</f>
        <v>0</v>
      </c>
      <c r="K266" s="7">
        <f>'ПРИЛОЖ 2'!O75</f>
        <v>0</v>
      </c>
      <c r="L266" s="6">
        <f>'ПРИЛОЖ 2'!P75</f>
        <v>0</v>
      </c>
      <c r="M266" s="6">
        <f>'ПРИЛОЖ 2'!Q75</f>
        <v>0</v>
      </c>
      <c r="N266" s="6">
        <f>'ПРИЛОЖ 2'!R75</f>
        <v>0</v>
      </c>
      <c r="O266" s="6">
        <f>'ПРИЛОЖ 2'!S75</f>
        <v>0</v>
      </c>
      <c r="P266" s="6">
        <f>'ПРИЛОЖ 2'!T75</f>
        <v>0</v>
      </c>
      <c r="Q266" s="6">
        <f>'ПРИЛОЖ 2'!U75</f>
        <v>0</v>
      </c>
      <c r="R266" s="6">
        <f>'ПРИЛОЖ 2'!V75</f>
        <v>0</v>
      </c>
      <c r="S266" s="6">
        <f>'ПРИЛОЖ 2'!W75</f>
        <v>0</v>
      </c>
      <c r="T266" s="6">
        <f>'ПРИЛОЖ 2'!X75</f>
        <v>0</v>
      </c>
    </row>
    <row r="267" spans="1:20" x14ac:dyDescent="0.25">
      <c r="A267" s="127"/>
      <c r="B267" s="126"/>
      <c r="C267" s="23" t="s">
        <v>11</v>
      </c>
      <c r="D267" s="2">
        <f t="shared" si="140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</row>
    <row r="268" spans="1:20" x14ac:dyDescent="0.25">
      <c r="A268" s="127" t="s">
        <v>78</v>
      </c>
      <c r="B268" s="126" t="s">
        <v>150</v>
      </c>
      <c r="C268" s="25" t="s">
        <v>2</v>
      </c>
      <c r="D268" s="2">
        <f t="shared" si="140"/>
        <v>12266.135</v>
      </c>
      <c r="E268" s="2">
        <f t="shared" ref="E268:O268" si="143">SUM(E269:E272)</f>
        <v>0</v>
      </c>
      <c r="F268" s="2">
        <f t="shared" si="143"/>
        <v>0</v>
      </c>
      <c r="G268" s="2">
        <f t="shared" si="143"/>
        <v>500</v>
      </c>
      <c r="H268" s="2">
        <f t="shared" si="143"/>
        <v>301</v>
      </c>
      <c r="I268" s="2">
        <f t="shared" si="143"/>
        <v>609.28800000000001</v>
      </c>
      <c r="J268" s="2">
        <f t="shared" si="143"/>
        <v>835.84799999999996</v>
      </c>
      <c r="K268" s="2">
        <f t="shared" si="143"/>
        <v>870</v>
      </c>
      <c r="L268" s="3">
        <f t="shared" si="143"/>
        <v>900</v>
      </c>
      <c r="M268" s="3">
        <f t="shared" si="143"/>
        <v>899.99900000000002</v>
      </c>
      <c r="N268" s="3">
        <f t="shared" si="143"/>
        <v>1200</v>
      </c>
      <c r="O268" s="3">
        <f t="shared" si="143"/>
        <v>1250</v>
      </c>
      <c r="P268" s="3">
        <f t="shared" ref="P268:T268" si="144">SUM(P269:P272)</f>
        <v>1300</v>
      </c>
      <c r="Q268" s="3">
        <f t="shared" si="144"/>
        <v>900</v>
      </c>
      <c r="R268" s="3">
        <f t="shared" si="144"/>
        <v>900</v>
      </c>
      <c r="S268" s="3">
        <f t="shared" si="144"/>
        <v>900</v>
      </c>
      <c r="T268" s="3">
        <f t="shared" si="144"/>
        <v>900</v>
      </c>
    </row>
    <row r="269" spans="1:20" x14ac:dyDescent="0.25">
      <c r="A269" s="127"/>
      <c r="B269" s="126"/>
      <c r="C269" s="23" t="s">
        <v>9</v>
      </c>
      <c r="D269" s="2">
        <f t="shared" si="140"/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</row>
    <row r="270" spans="1:20" x14ac:dyDescent="0.25">
      <c r="A270" s="127"/>
      <c r="B270" s="126"/>
      <c r="C270" s="23" t="s">
        <v>10</v>
      </c>
      <c r="D270" s="2">
        <f t="shared" si="140"/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</row>
    <row r="271" spans="1:20" x14ac:dyDescent="0.25">
      <c r="A271" s="127"/>
      <c r="B271" s="126"/>
      <c r="C271" s="23" t="s">
        <v>12</v>
      </c>
      <c r="D271" s="2">
        <f t="shared" si="140"/>
        <v>12266.135</v>
      </c>
      <c r="E271" s="7">
        <f>'ПРИЛОЖ 2'!I80</f>
        <v>0</v>
      </c>
      <c r="F271" s="7">
        <f>'ПРИЛОЖ 2'!J80</f>
        <v>0</v>
      </c>
      <c r="G271" s="7">
        <v>500</v>
      </c>
      <c r="H271" s="7">
        <f>'ПРИЛОЖ 2'!L70</f>
        <v>301</v>
      </c>
      <c r="I271" s="7">
        <f>'ПРИЛОЖ 2'!M70</f>
        <v>609.28800000000001</v>
      </c>
      <c r="J271" s="7">
        <f>'ПРИЛОЖ 2'!N70</f>
        <v>835.84799999999996</v>
      </c>
      <c r="K271" s="7">
        <f>'ПРИЛОЖ 2'!O70</f>
        <v>870</v>
      </c>
      <c r="L271" s="6">
        <f>'ПРИЛОЖ 2'!P70</f>
        <v>900</v>
      </c>
      <c r="M271" s="6">
        <f>'ПРИЛОЖ 2'!Q70</f>
        <v>899.99900000000002</v>
      </c>
      <c r="N271" s="6">
        <f>'ПРИЛОЖ 2'!R70</f>
        <v>1200</v>
      </c>
      <c r="O271" s="6">
        <f>'ПРИЛОЖ 2'!S70</f>
        <v>1250</v>
      </c>
      <c r="P271" s="6">
        <f>'ПРИЛОЖ 2'!T70</f>
        <v>1300</v>
      </c>
      <c r="Q271" s="6">
        <f>'ПРИЛОЖ 2'!U70</f>
        <v>900</v>
      </c>
      <c r="R271" s="6">
        <f>'ПРИЛОЖ 2'!V70</f>
        <v>900</v>
      </c>
      <c r="S271" s="6">
        <f>'ПРИЛОЖ 2'!W70</f>
        <v>900</v>
      </c>
      <c r="T271" s="6">
        <f>'ПРИЛОЖ 2'!X70</f>
        <v>900</v>
      </c>
    </row>
    <row r="272" spans="1:20" ht="15" customHeight="1" x14ac:dyDescent="0.25">
      <c r="A272" s="127"/>
      <c r="B272" s="126"/>
      <c r="C272" s="23" t="s">
        <v>11</v>
      </c>
      <c r="D272" s="2">
        <f t="shared" si="140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</row>
    <row r="273" spans="1:20" x14ac:dyDescent="0.25">
      <c r="A273" s="127" t="s">
        <v>181</v>
      </c>
      <c r="B273" s="121" t="s">
        <v>178</v>
      </c>
      <c r="C273" s="25" t="s">
        <v>2</v>
      </c>
      <c r="D273" s="2">
        <f t="shared" si="140"/>
        <v>1.8E-3</v>
      </c>
      <c r="E273" s="2">
        <f t="shared" ref="E273:O273" si="145">SUM(E274:E277)</f>
        <v>0</v>
      </c>
      <c r="F273" s="2">
        <f t="shared" si="145"/>
        <v>0</v>
      </c>
      <c r="G273" s="2">
        <f t="shared" si="145"/>
        <v>0</v>
      </c>
      <c r="H273" s="2">
        <f t="shared" si="145"/>
        <v>0</v>
      </c>
      <c r="I273" s="2">
        <f t="shared" si="145"/>
        <v>0</v>
      </c>
      <c r="J273" s="2">
        <f t="shared" si="145"/>
        <v>8.0000000000000004E-4</v>
      </c>
      <c r="K273" s="2">
        <f t="shared" si="145"/>
        <v>0</v>
      </c>
      <c r="L273" s="3">
        <f t="shared" si="145"/>
        <v>0</v>
      </c>
      <c r="M273" s="3">
        <f t="shared" si="145"/>
        <v>1E-3</v>
      </c>
      <c r="N273" s="3">
        <f t="shared" si="145"/>
        <v>0</v>
      </c>
      <c r="O273" s="3">
        <f t="shared" si="145"/>
        <v>0</v>
      </c>
      <c r="P273" s="3">
        <f t="shared" ref="P273:T273" si="146">SUM(P274:P277)</f>
        <v>0</v>
      </c>
      <c r="Q273" s="3">
        <f t="shared" si="146"/>
        <v>0</v>
      </c>
      <c r="R273" s="3">
        <f t="shared" si="146"/>
        <v>0</v>
      </c>
      <c r="S273" s="3">
        <f t="shared" si="146"/>
        <v>0</v>
      </c>
      <c r="T273" s="3">
        <f t="shared" si="146"/>
        <v>0</v>
      </c>
    </row>
    <row r="274" spans="1:20" x14ac:dyDescent="0.25">
      <c r="A274" s="127"/>
      <c r="B274" s="121"/>
      <c r="C274" s="23" t="s">
        <v>9</v>
      </c>
      <c r="D274" s="2">
        <f t="shared" si="140"/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</row>
    <row r="275" spans="1:20" x14ac:dyDescent="0.25">
      <c r="A275" s="127"/>
      <c r="B275" s="121"/>
      <c r="C275" s="23" t="s">
        <v>10</v>
      </c>
      <c r="D275" s="2">
        <f t="shared" si="140"/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</row>
    <row r="276" spans="1:20" x14ac:dyDescent="0.25">
      <c r="A276" s="127"/>
      <c r="B276" s="121"/>
      <c r="C276" s="23" t="s">
        <v>12</v>
      </c>
      <c r="D276" s="2">
        <f t="shared" si="140"/>
        <v>1.8E-3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f>'ПРИЛОЖ 2'!N71</f>
        <v>8.0000000000000004E-4</v>
      </c>
      <c r="K276" s="5">
        <v>0</v>
      </c>
      <c r="L276" s="6">
        <v>0</v>
      </c>
      <c r="M276" s="6">
        <f>'ПРИЛОЖ 2'!Q71</f>
        <v>1E-3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</row>
    <row r="277" spans="1:20" ht="19.5" customHeight="1" x14ac:dyDescent="0.25">
      <c r="A277" s="127"/>
      <c r="B277" s="121"/>
      <c r="C277" s="23" t="s">
        <v>11</v>
      </c>
      <c r="D277" s="2">
        <f t="shared" si="140"/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</row>
  </sheetData>
  <autoFilter ref="A7:T277" xr:uid="{2E58A643-3C02-4B0A-A6FF-C5CF930AFFB6}"/>
  <mergeCells count="113">
    <mergeCell ref="A169:A173"/>
    <mergeCell ref="B169:B173"/>
    <mergeCell ref="A179:A183"/>
    <mergeCell ref="B179:B183"/>
    <mergeCell ref="A211:A215"/>
    <mergeCell ref="A216:A220"/>
    <mergeCell ref="B211:B215"/>
    <mergeCell ref="B216:B220"/>
    <mergeCell ref="A129:A133"/>
    <mergeCell ref="B129:B133"/>
    <mergeCell ref="B149:B153"/>
    <mergeCell ref="A134:A138"/>
    <mergeCell ref="B134:B138"/>
    <mergeCell ref="A144:A148"/>
    <mergeCell ref="B164:B168"/>
    <mergeCell ref="A164:A168"/>
    <mergeCell ref="B195:B199"/>
    <mergeCell ref="A200:A204"/>
    <mergeCell ref="B200:B204"/>
    <mergeCell ref="B185:B189"/>
    <mergeCell ref="A195:A199"/>
    <mergeCell ref="A185:A189"/>
    <mergeCell ref="B124:B128"/>
    <mergeCell ref="C5:C6"/>
    <mergeCell ref="A24:A28"/>
    <mergeCell ref="B19:B23"/>
    <mergeCell ref="B13:B17"/>
    <mergeCell ref="A19:A23"/>
    <mergeCell ref="A13:A17"/>
    <mergeCell ref="D5:T5"/>
    <mergeCell ref="P1:T1"/>
    <mergeCell ref="A2:T2"/>
    <mergeCell ref="A3:T3"/>
    <mergeCell ref="A69:A73"/>
    <mergeCell ref="B69:B73"/>
    <mergeCell ref="B5:B6"/>
    <mergeCell ref="A119:A123"/>
    <mergeCell ref="B104:B108"/>
    <mergeCell ref="A109:A113"/>
    <mergeCell ref="B109:B113"/>
    <mergeCell ref="A8:A12"/>
    <mergeCell ref="B8:B12"/>
    <mergeCell ref="B24:B28"/>
    <mergeCell ref="A5:A6"/>
    <mergeCell ref="A99:A103"/>
    <mergeCell ref="B99:B103"/>
    <mergeCell ref="B263:B267"/>
    <mergeCell ref="A258:A262"/>
    <mergeCell ref="B258:B262"/>
    <mergeCell ref="B247:B251"/>
    <mergeCell ref="A252:A256"/>
    <mergeCell ref="B252:B256"/>
    <mergeCell ref="B205:B209"/>
    <mergeCell ref="A221:A225"/>
    <mergeCell ref="B221:B225"/>
    <mergeCell ref="A242:A246"/>
    <mergeCell ref="B242:B246"/>
    <mergeCell ref="A247:A251"/>
    <mergeCell ref="B237:B241"/>
    <mergeCell ref="A205:A209"/>
    <mergeCell ref="A237:A241"/>
    <mergeCell ref="A232:A236"/>
    <mergeCell ref="A227:A231"/>
    <mergeCell ref="B227:B231"/>
    <mergeCell ref="B232:B236"/>
    <mergeCell ref="B29:B33"/>
    <mergeCell ref="A39:A43"/>
    <mergeCell ref="A59:A63"/>
    <mergeCell ref="A44:A48"/>
    <mergeCell ref="B64:B68"/>
    <mergeCell ref="B119:B123"/>
    <mergeCell ref="A273:A277"/>
    <mergeCell ref="A174:A178"/>
    <mergeCell ref="A124:A128"/>
    <mergeCell ref="A268:A272"/>
    <mergeCell ref="B89:B93"/>
    <mergeCell ref="B84:B88"/>
    <mergeCell ref="A49:A53"/>
    <mergeCell ref="A79:A83"/>
    <mergeCell ref="B79:B83"/>
    <mergeCell ref="B154:B158"/>
    <mergeCell ref="A114:A118"/>
    <mergeCell ref="B114:B118"/>
    <mergeCell ref="A104:A108"/>
    <mergeCell ref="A190:A194"/>
    <mergeCell ref="B190:B194"/>
    <mergeCell ref="B144:B148"/>
    <mergeCell ref="A149:A153"/>
    <mergeCell ref="B174:B178"/>
    <mergeCell ref="B273:B277"/>
    <mergeCell ref="A159:A163"/>
    <mergeCell ref="B159:B163"/>
    <mergeCell ref="A154:A158"/>
    <mergeCell ref="B268:B272"/>
    <mergeCell ref="A263:A267"/>
    <mergeCell ref="A29:A33"/>
    <mergeCell ref="B39:B43"/>
    <mergeCell ref="B54:B58"/>
    <mergeCell ref="A94:A98"/>
    <mergeCell ref="A89:A93"/>
    <mergeCell ref="B34:B38"/>
    <mergeCell ref="B44:B48"/>
    <mergeCell ref="B59:B63"/>
    <mergeCell ref="B74:B78"/>
    <mergeCell ref="A34:A38"/>
    <mergeCell ref="B94:B98"/>
    <mergeCell ref="B49:B53"/>
    <mergeCell ref="A84:A88"/>
    <mergeCell ref="A74:A78"/>
    <mergeCell ref="A54:A58"/>
    <mergeCell ref="A64:A68"/>
    <mergeCell ref="A139:A143"/>
    <mergeCell ref="B139:B143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47" fitToHeight="0" orientation="landscape" r:id="rId1"/>
  <rowBreaks count="4" manualBreakCount="4">
    <brk id="58" max="19" man="1"/>
    <brk id="113" max="19" man="1"/>
    <brk id="173" max="19" man="1"/>
    <brk id="23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2024-07-02T01:13:15Z</cp:lastPrinted>
  <dcterms:created xsi:type="dcterms:W3CDTF">2015-09-21T05:08:52Z</dcterms:created>
  <dcterms:modified xsi:type="dcterms:W3CDTF">2024-07-02T01:13:17Z</dcterms:modified>
</cp:coreProperties>
</file>